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048.1-3 Webseite\_Homepage BayBT\DOWNLOADS\THEMEN\Soziales_Hilfen für behinderte Menschen\Beratung und Begleitung\PSB\"/>
    </mc:Choice>
  </mc:AlternateContent>
  <xr:revisionPtr revIDLastSave="0" documentId="13_ncr:1_{2819EAE1-1D16-422B-83A8-91670BA90C05}" xr6:coauthVersionLast="36" xr6:coauthVersionMax="47" xr10:uidLastSave="{00000000-0000-0000-0000-000000000000}"/>
  <bookViews>
    <workbookView xWindow="-120" yWindow="-120" windowWidth="29040" windowHeight="15000" tabRatio="583" xr2:uid="{00000000-000D-0000-FFFF-FFFF00000000}"/>
  </bookViews>
  <sheets>
    <sheet name="Formular Sucht 2021" sheetId="3" r:id="rId1"/>
  </sheets>
  <definedNames>
    <definedName name="_xlnm.Print_Area" localSheetId="0">'Formular Sucht 2021'!$A$1:$S$398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2" i="3" l="1"/>
  <c r="U32" i="3"/>
  <c r="T32" i="3"/>
  <c r="S32" i="3"/>
  <c r="R32" i="3"/>
  <c r="Q32" i="3"/>
  <c r="V31" i="3"/>
  <c r="U31" i="3"/>
  <c r="T31" i="3"/>
  <c r="S31" i="3"/>
  <c r="R31" i="3"/>
  <c r="Q31" i="3"/>
  <c r="V30" i="3"/>
  <c r="U30" i="3"/>
  <c r="T30" i="3"/>
  <c r="S30" i="3"/>
  <c r="R30" i="3"/>
  <c r="Q30" i="3"/>
  <c r="V29" i="3"/>
  <c r="U29" i="3"/>
  <c r="T29" i="3"/>
  <c r="S29" i="3"/>
  <c r="R29" i="3"/>
  <c r="Q29" i="3"/>
  <c r="V28" i="3"/>
  <c r="U28" i="3"/>
  <c r="T28" i="3"/>
  <c r="S28" i="3"/>
  <c r="R28" i="3"/>
  <c r="Q28" i="3"/>
  <c r="V27" i="3"/>
  <c r="U27" i="3"/>
  <c r="T27" i="3"/>
  <c r="S27" i="3"/>
  <c r="R27" i="3"/>
  <c r="Q27" i="3"/>
  <c r="V26" i="3"/>
  <c r="U26" i="3"/>
  <c r="T26" i="3"/>
  <c r="S26" i="3"/>
  <c r="R26" i="3"/>
  <c r="Q26" i="3"/>
  <c r="V25" i="3"/>
  <c r="U25" i="3"/>
  <c r="T25" i="3"/>
  <c r="S25" i="3"/>
  <c r="R25" i="3"/>
  <c r="Q25" i="3"/>
  <c r="V24" i="3"/>
  <c r="U24" i="3"/>
  <c r="T24" i="3"/>
  <c r="S24" i="3"/>
  <c r="R24" i="3"/>
  <c r="Q24" i="3"/>
  <c r="V23" i="3"/>
  <c r="U23" i="3"/>
  <c r="T23" i="3"/>
  <c r="S23" i="3"/>
  <c r="R23" i="3"/>
  <c r="Q23" i="3"/>
  <c r="V22" i="3"/>
  <c r="V33" i="3" s="1"/>
  <c r="H20" i="3" s="1"/>
  <c r="U22" i="3"/>
  <c r="U33" i="3" s="1"/>
  <c r="M20" i="3" s="1"/>
  <c r="T22" i="3"/>
  <c r="S22" i="3"/>
  <c r="R22" i="3"/>
  <c r="R33" i="3" s="1"/>
  <c r="Q22" i="3"/>
  <c r="Q33" i="3" s="1"/>
  <c r="K41" i="3" l="1"/>
  <c r="D80" i="3" l="1"/>
  <c r="C80" i="3"/>
  <c r="B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R200" i="3" l="1"/>
  <c r="R199" i="3"/>
  <c r="R198" i="3"/>
  <c r="R197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74" i="3"/>
  <c r="E169" i="3"/>
  <c r="A94" i="3"/>
  <c r="R203" i="3" l="1"/>
  <c r="K193" i="3" s="1"/>
  <c r="R192" i="3"/>
  <c r="K169" i="3" s="1"/>
  <c r="O38" i="3"/>
  <c r="E80" i="3" s="1"/>
  <c r="E81" i="3" l="1"/>
  <c r="E82" i="3" s="1"/>
  <c r="F64" i="3"/>
  <c r="G77" i="3"/>
  <c r="F72" i="3"/>
  <c r="G69" i="3"/>
  <c r="G64" i="3"/>
  <c r="F67" i="3"/>
  <c r="G72" i="3"/>
  <c r="F78" i="3"/>
  <c r="F65" i="3"/>
  <c r="G65" i="3"/>
  <c r="G73" i="3"/>
  <c r="B81" i="3"/>
  <c r="G68" i="3"/>
  <c r="G76" i="3"/>
  <c r="C81" i="3"/>
  <c r="G67" i="3"/>
  <c r="G75" i="3"/>
  <c r="F73" i="3"/>
  <c r="F66" i="3"/>
  <c r="F74" i="3"/>
  <c r="G66" i="3"/>
  <c r="G74" i="3"/>
  <c r="G78" i="3"/>
  <c r="F76" i="3"/>
  <c r="C82" i="3"/>
  <c r="D81" i="3"/>
  <c r="B82" i="3"/>
  <c r="F75" i="3"/>
  <c r="F80" i="3"/>
  <c r="G80" i="3" s="1"/>
  <c r="F68" i="3"/>
  <c r="F63" i="3"/>
  <c r="F71" i="3"/>
  <c r="F79" i="3"/>
  <c r="F70" i="3"/>
  <c r="G70" i="3"/>
  <c r="G63" i="3"/>
  <c r="G71" i="3"/>
  <c r="F69" i="3"/>
  <c r="F77" i="3"/>
  <c r="O198" i="3"/>
  <c r="O199" i="3"/>
  <c r="O200" i="3"/>
  <c r="O201" i="3"/>
  <c r="O197" i="3"/>
  <c r="O174" i="3"/>
  <c r="O184" i="3"/>
  <c r="O185" i="3"/>
  <c r="O186" i="3"/>
  <c r="O187" i="3"/>
  <c r="O188" i="3"/>
  <c r="O189" i="3"/>
  <c r="O190" i="3"/>
  <c r="O183" i="3"/>
  <c r="O175" i="3"/>
  <c r="O176" i="3"/>
  <c r="O177" i="3"/>
  <c r="O178" i="3"/>
  <c r="O179" i="3"/>
  <c r="O180" i="3"/>
  <c r="O181" i="3"/>
  <c r="K1" i="3" l="1"/>
  <c r="L174" i="3" l="1"/>
  <c r="K174" i="3" l="1"/>
  <c r="I174" i="3"/>
  <c r="S7" i="3"/>
  <c r="S8" i="3"/>
  <c r="S9" i="3"/>
  <c r="S10" i="3"/>
  <c r="S11" i="3"/>
  <c r="S12" i="3"/>
  <c r="S13" i="3"/>
  <c r="S14" i="3"/>
  <c r="S15" i="3"/>
  <c r="S16" i="3"/>
  <c r="S17" i="3"/>
  <c r="R17" i="3"/>
  <c r="Q17" i="3"/>
  <c r="S6" i="3"/>
  <c r="G22" i="3"/>
  <c r="G23" i="3"/>
  <c r="G24" i="3"/>
  <c r="G25" i="3"/>
  <c r="G26" i="3"/>
  <c r="G21" i="3"/>
  <c r="K373" i="3"/>
  <c r="M375" i="3"/>
  <c r="A385" i="3" s="1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S18" i="3" l="1"/>
  <c r="A5" i="3" s="1"/>
  <c r="G27" i="3"/>
  <c r="A20" i="3" s="1"/>
  <c r="M333" i="3"/>
  <c r="F333" i="3" s="1"/>
  <c r="M334" i="3"/>
  <c r="F334" i="3" s="1"/>
  <c r="M335" i="3"/>
  <c r="F335" i="3" s="1"/>
  <c r="M336" i="3"/>
  <c r="F336" i="3" s="1"/>
  <c r="M337" i="3"/>
  <c r="N337" i="3" s="1"/>
  <c r="M338" i="3"/>
  <c r="N338" i="3" s="1"/>
  <c r="M339" i="3"/>
  <c r="N339" i="3" s="1"/>
  <c r="M340" i="3"/>
  <c r="F340" i="3" s="1"/>
  <c r="M341" i="3"/>
  <c r="N341" i="3" s="1"/>
  <c r="M342" i="3"/>
  <c r="F342" i="3" s="1"/>
  <c r="M343" i="3"/>
  <c r="F343" i="3" s="1"/>
  <c r="M344" i="3"/>
  <c r="F344" i="3" s="1"/>
  <c r="M345" i="3"/>
  <c r="N345" i="3" s="1"/>
  <c r="M346" i="3"/>
  <c r="F346" i="3" s="1"/>
  <c r="M347" i="3"/>
  <c r="F347" i="3" s="1"/>
  <c r="N328" i="3"/>
  <c r="P311" i="3" s="1"/>
  <c r="G223" i="3"/>
  <c r="R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39" i="3"/>
  <c r="G235" i="3"/>
  <c r="G236" i="3"/>
  <c r="G237" i="3"/>
  <c r="G234" i="3"/>
  <c r="G224" i="3"/>
  <c r="G225" i="3"/>
  <c r="G226" i="3"/>
  <c r="G227" i="3"/>
  <c r="G228" i="3"/>
  <c r="G229" i="3"/>
  <c r="G230" i="3"/>
  <c r="G231" i="3"/>
  <c r="G232" i="3"/>
  <c r="L198" i="3"/>
  <c r="L199" i="3"/>
  <c r="L200" i="3"/>
  <c r="L197" i="3"/>
  <c r="L184" i="3"/>
  <c r="L185" i="3"/>
  <c r="L186" i="3"/>
  <c r="L187" i="3"/>
  <c r="L188" i="3"/>
  <c r="L189" i="3"/>
  <c r="L183" i="3"/>
  <c r="L175" i="3"/>
  <c r="L176" i="3"/>
  <c r="L177" i="3"/>
  <c r="L178" i="3"/>
  <c r="L179" i="3"/>
  <c r="L180" i="3"/>
  <c r="L181" i="3"/>
  <c r="I140" i="3"/>
  <c r="K140" i="3"/>
  <c r="L140" i="3"/>
  <c r="I141" i="3"/>
  <c r="K141" i="3"/>
  <c r="L141" i="3"/>
  <c r="I142" i="3"/>
  <c r="K142" i="3"/>
  <c r="L142" i="3"/>
  <c r="I143" i="3"/>
  <c r="K143" i="3"/>
  <c r="L143" i="3"/>
  <c r="I144" i="3"/>
  <c r="K144" i="3"/>
  <c r="L144" i="3"/>
  <c r="I145" i="3"/>
  <c r="K145" i="3"/>
  <c r="L145" i="3"/>
  <c r="I146" i="3"/>
  <c r="K146" i="3"/>
  <c r="L146" i="3"/>
  <c r="I147" i="3"/>
  <c r="K147" i="3"/>
  <c r="L147" i="3"/>
  <c r="I148" i="3"/>
  <c r="K148" i="3"/>
  <c r="L148" i="3"/>
  <c r="I149" i="3"/>
  <c r="K149" i="3"/>
  <c r="L149" i="3"/>
  <c r="I150" i="3"/>
  <c r="K150" i="3"/>
  <c r="L150" i="3"/>
  <c r="I151" i="3"/>
  <c r="K151" i="3"/>
  <c r="L151" i="3"/>
  <c r="I152" i="3"/>
  <c r="K152" i="3"/>
  <c r="L152" i="3"/>
  <c r="I153" i="3"/>
  <c r="K153" i="3"/>
  <c r="L153" i="3"/>
  <c r="I154" i="3"/>
  <c r="K154" i="3"/>
  <c r="L154" i="3"/>
  <c r="I155" i="3"/>
  <c r="K155" i="3"/>
  <c r="L155" i="3"/>
  <c r="I156" i="3"/>
  <c r="K156" i="3"/>
  <c r="L156" i="3"/>
  <c r="I157" i="3"/>
  <c r="K157" i="3"/>
  <c r="L157" i="3"/>
  <c r="I158" i="3"/>
  <c r="K158" i="3"/>
  <c r="L158" i="3"/>
  <c r="I159" i="3"/>
  <c r="K159" i="3"/>
  <c r="L159" i="3"/>
  <c r="I160" i="3"/>
  <c r="K160" i="3"/>
  <c r="L160" i="3"/>
  <c r="I161" i="3"/>
  <c r="K161" i="3"/>
  <c r="L161" i="3"/>
  <c r="I162" i="3"/>
  <c r="K162" i="3"/>
  <c r="L162" i="3"/>
  <c r="I163" i="3"/>
  <c r="K163" i="3"/>
  <c r="L163" i="3"/>
  <c r="I164" i="3"/>
  <c r="K164" i="3"/>
  <c r="L164" i="3"/>
  <c r="I165" i="3"/>
  <c r="K165" i="3"/>
  <c r="L165" i="3"/>
  <c r="K139" i="3"/>
  <c r="I139" i="3"/>
  <c r="L139" i="3"/>
  <c r="E100" i="3"/>
  <c r="G88" i="3"/>
  <c r="N335" i="3" l="1"/>
  <c r="G97" i="3"/>
  <c r="A95" i="3"/>
  <c r="K178" i="3"/>
  <c r="I178" i="3"/>
  <c r="I186" i="3"/>
  <c r="K186" i="3"/>
  <c r="I188" i="3"/>
  <c r="K188" i="3"/>
  <c r="I179" i="3"/>
  <c r="K179" i="3"/>
  <c r="I187" i="3"/>
  <c r="K187" i="3"/>
  <c r="I177" i="3"/>
  <c r="K177" i="3"/>
  <c r="K185" i="3"/>
  <c r="I185" i="3"/>
  <c r="I180" i="3"/>
  <c r="K180" i="3"/>
  <c r="I198" i="3"/>
  <c r="K198" i="3"/>
  <c r="I175" i="3"/>
  <c r="K175" i="3"/>
  <c r="K197" i="3"/>
  <c r="I197" i="3"/>
  <c r="K176" i="3"/>
  <c r="I176" i="3"/>
  <c r="I183" i="3"/>
  <c r="K183" i="3"/>
  <c r="I200" i="3"/>
  <c r="K200" i="3"/>
  <c r="I184" i="3"/>
  <c r="K184" i="3"/>
  <c r="I181" i="3"/>
  <c r="K181" i="3"/>
  <c r="I189" i="3"/>
  <c r="K189" i="3"/>
  <c r="I199" i="3"/>
  <c r="K199" i="3"/>
  <c r="M199" i="3" s="1"/>
  <c r="H337" i="3"/>
  <c r="H343" i="3"/>
  <c r="L333" i="3"/>
  <c r="P306" i="3"/>
  <c r="P307" i="3"/>
  <c r="P308" i="3"/>
  <c r="P310" i="3"/>
  <c r="M164" i="3"/>
  <c r="M159" i="3"/>
  <c r="M155" i="3"/>
  <c r="M152" i="3"/>
  <c r="M150" i="3"/>
  <c r="M143" i="3"/>
  <c r="M142" i="3"/>
  <c r="Q168" i="3"/>
  <c r="E135" i="3" s="1"/>
  <c r="R168" i="3"/>
  <c r="K135" i="3" s="1"/>
  <c r="P305" i="3"/>
  <c r="P309" i="3"/>
  <c r="H333" i="3"/>
  <c r="L337" i="3"/>
  <c r="L347" i="3"/>
  <c r="H335" i="3"/>
  <c r="N342" i="3"/>
  <c r="H341" i="3"/>
  <c r="J335" i="3"/>
  <c r="L339" i="3"/>
  <c r="H347" i="3"/>
  <c r="H339" i="3"/>
  <c r="L341" i="3"/>
  <c r="O333" i="3"/>
  <c r="H345" i="3"/>
  <c r="L335" i="3"/>
  <c r="L343" i="3"/>
  <c r="J334" i="3"/>
  <c r="J336" i="3"/>
  <c r="J340" i="3"/>
  <c r="J344" i="3"/>
  <c r="L345" i="3"/>
  <c r="O344" i="3"/>
  <c r="O340" i="3"/>
  <c r="O336" i="3"/>
  <c r="J338" i="3"/>
  <c r="J346" i="3"/>
  <c r="O342" i="3"/>
  <c r="H346" i="3"/>
  <c r="H342" i="3"/>
  <c r="H338" i="3"/>
  <c r="H334" i="3"/>
  <c r="J337" i="3"/>
  <c r="J341" i="3"/>
  <c r="J345" i="3"/>
  <c r="L334" i="3"/>
  <c r="L338" i="3"/>
  <c r="L342" i="3"/>
  <c r="L346" i="3"/>
  <c r="O347" i="3"/>
  <c r="O343" i="3"/>
  <c r="O339" i="3"/>
  <c r="O335" i="3"/>
  <c r="J342" i="3"/>
  <c r="O346" i="3"/>
  <c r="O338" i="3"/>
  <c r="O334" i="3"/>
  <c r="N336" i="3"/>
  <c r="H344" i="3"/>
  <c r="H340" i="3"/>
  <c r="H336" i="3"/>
  <c r="J339" i="3"/>
  <c r="J343" i="3"/>
  <c r="J347" i="3"/>
  <c r="L336" i="3"/>
  <c r="L340" i="3"/>
  <c r="L344" i="3"/>
  <c r="O345" i="3"/>
  <c r="O341" i="3"/>
  <c r="O337" i="3"/>
  <c r="J333" i="3"/>
  <c r="F338" i="3"/>
  <c r="N334" i="3"/>
  <c r="N346" i="3"/>
  <c r="N340" i="3"/>
  <c r="N347" i="3"/>
  <c r="N344" i="3"/>
  <c r="N343" i="3"/>
  <c r="F339" i="3"/>
  <c r="F345" i="3"/>
  <c r="F341" i="3"/>
  <c r="F337" i="3"/>
  <c r="N333" i="3"/>
  <c r="M161" i="3"/>
  <c r="M157" i="3"/>
  <c r="M145" i="3"/>
  <c r="M141" i="3"/>
  <c r="G238" i="3"/>
  <c r="A239" i="3" s="1"/>
  <c r="M140" i="3"/>
  <c r="M180" i="3"/>
  <c r="F100" i="3"/>
  <c r="M139" i="3"/>
  <c r="M163" i="3"/>
  <c r="M151" i="3"/>
  <c r="M147" i="3"/>
  <c r="M174" i="3"/>
  <c r="G98" i="3"/>
  <c r="M149" i="3"/>
  <c r="M144" i="3"/>
  <c r="M176" i="3"/>
  <c r="M153" i="3"/>
  <c r="M165" i="3"/>
  <c r="M162" i="3"/>
  <c r="M154" i="3"/>
  <c r="M158" i="3"/>
  <c r="M148" i="3"/>
  <c r="M146" i="3"/>
  <c r="M160" i="3"/>
  <c r="M156" i="3"/>
  <c r="F99" i="3"/>
  <c r="F98" i="3"/>
  <c r="F97" i="3"/>
  <c r="M200" i="3" l="1"/>
  <c r="M186" i="3"/>
  <c r="M177" i="3"/>
  <c r="M175" i="3"/>
  <c r="M185" i="3"/>
  <c r="M181" i="3"/>
  <c r="M179" i="3"/>
  <c r="M189" i="3"/>
  <c r="M184" i="3"/>
  <c r="M183" i="3"/>
  <c r="M198" i="3"/>
  <c r="M187" i="3"/>
  <c r="M188" i="3"/>
  <c r="M178" i="3"/>
  <c r="M197" i="3"/>
  <c r="O348" i="3"/>
  <c r="A330" i="3" s="1"/>
  <c r="I99" i="3" l="1"/>
  <c r="I98" i="3"/>
  <c r="I97" i="3"/>
  <c r="I96" i="3"/>
  <c r="I95" i="3"/>
  <c r="I79" i="3"/>
  <c r="I81" i="3"/>
  <c r="I78" i="3"/>
  <c r="I75" i="3"/>
  <c r="I76" i="3"/>
  <c r="I77" i="3"/>
  <c r="I80" i="3"/>
  <c r="I82" i="3"/>
  <c r="I83" i="3"/>
  <c r="I84" i="3"/>
  <c r="I85" i="3"/>
  <c r="I86" i="3"/>
  <c r="I87" i="3"/>
  <c r="I94" i="3"/>
  <c r="I93" i="3"/>
  <c r="I92" i="3"/>
  <c r="I91" i="3"/>
  <c r="I90" i="3"/>
  <c r="I89" i="3"/>
  <c r="I88" i="3"/>
  <c r="K374" i="3" l="1"/>
  <c r="K365" i="3"/>
  <c r="K363" i="3"/>
  <c r="K362" i="3"/>
  <c r="K360" i="3"/>
  <c r="K359" i="3"/>
  <c r="K357" i="3"/>
  <c r="K355" i="3"/>
  <c r="G55" i="3"/>
  <c r="O40" i="3"/>
  <c r="M41" i="3"/>
  <c r="E219" i="3"/>
  <c r="N213" i="3" s="1"/>
  <c r="O44" i="3"/>
  <c r="O39" i="3"/>
  <c r="O42" i="3"/>
  <c r="O43" i="3"/>
  <c r="I238" i="3"/>
  <c r="J238" i="3" s="1"/>
  <c r="H54" i="3" l="1"/>
  <c r="H53" i="3"/>
  <c r="N125" i="3"/>
  <c r="F125" i="3"/>
  <c r="F129" i="3"/>
  <c r="N126" i="3"/>
  <c r="N128" i="3"/>
  <c r="N130" i="3"/>
  <c r="N124" i="3"/>
  <c r="F126" i="3"/>
  <c r="F128" i="3"/>
  <c r="F130" i="3"/>
  <c r="F124" i="3"/>
  <c r="N127" i="3"/>
  <c r="N129" i="3"/>
  <c r="F127" i="3"/>
  <c r="F131" i="3"/>
  <c r="K46" i="3"/>
  <c r="K376" i="3"/>
  <c r="K377" i="3" s="1"/>
  <c r="E238" i="3"/>
  <c r="E167" i="3"/>
  <c r="P167" i="3" s="1"/>
  <c r="E191" i="3"/>
  <c r="E92" i="3"/>
  <c r="A84" i="3" s="1"/>
  <c r="M69" i="3"/>
  <c r="M131" i="3"/>
  <c r="N131" i="3" s="1"/>
  <c r="E321" i="3"/>
  <c r="A314" i="3" s="1"/>
  <c r="N271" i="3"/>
  <c r="I259" i="3" s="1"/>
  <c r="E311" i="3"/>
  <c r="A304" i="3" s="1"/>
  <c r="N258" i="3"/>
  <c r="E302" i="3"/>
  <c r="A291" i="3" s="1"/>
  <c r="E289" i="3"/>
  <c r="A284" i="3" s="1"/>
  <c r="G57" i="3"/>
  <c r="H52" i="3"/>
  <c r="G216" i="3"/>
  <c r="G217" i="3"/>
  <c r="G211" i="3"/>
  <c r="P213" i="3"/>
  <c r="G209" i="3"/>
  <c r="G215" i="3"/>
  <c r="G214" i="3"/>
  <c r="G210" i="3"/>
  <c r="G213" i="3"/>
  <c r="P212" i="3"/>
  <c r="P210" i="3"/>
  <c r="P209" i="3"/>
  <c r="P211" i="3"/>
  <c r="G212" i="3"/>
  <c r="G219" i="3"/>
  <c r="G218" i="3"/>
  <c r="M102" i="3"/>
  <c r="I73" i="3" s="1"/>
  <c r="A60" i="3"/>
  <c r="O41" i="3"/>
  <c r="O219" i="3"/>
  <c r="A207" i="3" s="1"/>
  <c r="K353" i="3" l="1"/>
  <c r="K378" i="3" s="1"/>
  <c r="L354" i="3"/>
  <c r="L356" i="3"/>
  <c r="L358" i="3"/>
  <c r="L360" i="3"/>
  <c r="L362" i="3"/>
  <c r="L364" i="3"/>
  <c r="L366" i="3"/>
  <c r="L355" i="3"/>
  <c r="L357" i="3"/>
  <c r="L359" i="3"/>
  <c r="L363" i="3"/>
  <c r="L365" i="3"/>
  <c r="L353" i="3"/>
  <c r="L361" i="3"/>
  <c r="I59" i="3"/>
  <c r="O68" i="3"/>
  <c r="P257" i="3"/>
  <c r="I242" i="3"/>
  <c r="O144" i="3"/>
  <c r="O148" i="3"/>
  <c r="O152" i="3"/>
  <c r="O156" i="3"/>
  <c r="O160" i="3"/>
  <c r="O164" i="3"/>
  <c r="O140" i="3"/>
  <c r="P143" i="3"/>
  <c r="P147" i="3"/>
  <c r="P151" i="3"/>
  <c r="P155" i="3"/>
  <c r="P159" i="3"/>
  <c r="P163" i="3"/>
  <c r="O166" i="3"/>
  <c r="O145" i="3"/>
  <c r="O149" i="3"/>
  <c r="O153" i="3"/>
  <c r="O157" i="3"/>
  <c r="O161" i="3"/>
  <c r="O165" i="3"/>
  <c r="O139" i="3"/>
  <c r="P140" i="3"/>
  <c r="P144" i="3"/>
  <c r="P148" i="3"/>
  <c r="P152" i="3"/>
  <c r="P156" i="3"/>
  <c r="P160" i="3"/>
  <c r="P164" i="3"/>
  <c r="O143" i="3"/>
  <c r="O147" i="3"/>
  <c r="O151" i="3"/>
  <c r="O155" i="3"/>
  <c r="O159" i="3"/>
  <c r="O163" i="3"/>
  <c r="O142" i="3"/>
  <c r="P142" i="3"/>
  <c r="P150" i="3"/>
  <c r="P158" i="3"/>
  <c r="O167" i="3"/>
  <c r="O146" i="3"/>
  <c r="O150" i="3"/>
  <c r="O154" i="3"/>
  <c r="O158" i="3"/>
  <c r="O162" i="3"/>
  <c r="O141" i="3"/>
  <c r="P141" i="3"/>
  <c r="P145" i="3"/>
  <c r="P149" i="3"/>
  <c r="P153" i="3"/>
  <c r="P157" i="3"/>
  <c r="P161" i="3"/>
  <c r="P165" i="3"/>
  <c r="P146" i="3"/>
  <c r="P154" i="3"/>
  <c r="P162" i="3"/>
  <c r="K379" i="3"/>
  <c r="K381" i="3" s="1"/>
  <c r="G295" i="3"/>
  <c r="G299" i="3"/>
  <c r="G297" i="3"/>
  <c r="G301" i="3"/>
  <c r="G294" i="3"/>
  <c r="G296" i="3"/>
  <c r="G293" i="3"/>
  <c r="G300" i="3"/>
  <c r="G298" i="3"/>
  <c r="F316" i="3"/>
  <c r="F309" i="3"/>
  <c r="G310" i="3"/>
  <c r="G286" i="3"/>
  <c r="O271" i="3"/>
  <c r="P270" i="3"/>
  <c r="P268" i="3"/>
  <c r="P267" i="3"/>
  <c r="P251" i="3"/>
  <c r="O263" i="3"/>
  <c r="M119" i="3"/>
  <c r="G118" i="3" s="1"/>
  <c r="E258" i="3"/>
  <c r="A242" i="3" s="1"/>
  <c r="P139" i="3"/>
  <c r="H224" i="3"/>
  <c r="H228" i="3"/>
  <c r="H232" i="3"/>
  <c r="H237" i="3"/>
  <c r="H226" i="3"/>
  <c r="H235" i="3"/>
  <c r="H227" i="3"/>
  <c r="H225" i="3"/>
  <c r="H229" i="3"/>
  <c r="H234" i="3"/>
  <c r="H223" i="3"/>
  <c r="H230" i="3"/>
  <c r="H231" i="3"/>
  <c r="H236" i="3"/>
  <c r="O265" i="3"/>
  <c r="O266" i="3"/>
  <c r="O268" i="3"/>
  <c r="O270" i="3"/>
  <c r="P266" i="3"/>
  <c r="P261" i="3"/>
  <c r="P262" i="3"/>
  <c r="F191" i="3"/>
  <c r="G189" i="3"/>
  <c r="G187" i="3"/>
  <c r="G185" i="3"/>
  <c r="G183" i="3"/>
  <c r="F176" i="3"/>
  <c r="F178" i="3"/>
  <c r="F180" i="3"/>
  <c r="G174" i="3"/>
  <c r="F189" i="3"/>
  <c r="F187" i="3"/>
  <c r="F185" i="3"/>
  <c r="F183" i="3"/>
  <c r="G176" i="3"/>
  <c r="G178" i="3"/>
  <c r="G180" i="3"/>
  <c r="F174" i="3"/>
  <c r="G188" i="3"/>
  <c r="G186" i="3"/>
  <c r="G184" i="3"/>
  <c r="F175" i="3"/>
  <c r="F177" i="3"/>
  <c r="F179" i="3"/>
  <c r="F181" i="3"/>
  <c r="F190" i="3"/>
  <c r="F188" i="3"/>
  <c r="F186" i="3"/>
  <c r="F184" i="3"/>
  <c r="G175" i="3"/>
  <c r="G177" i="3"/>
  <c r="G179" i="3"/>
  <c r="G181" i="3"/>
  <c r="P264" i="3"/>
  <c r="O264" i="3"/>
  <c r="F167" i="3"/>
  <c r="P265" i="3"/>
  <c r="O261" i="3"/>
  <c r="F139" i="3"/>
  <c r="G139" i="3"/>
  <c r="O269" i="3"/>
  <c r="O267" i="3"/>
  <c r="P263" i="3"/>
  <c r="P269" i="3"/>
  <c r="O262" i="3"/>
  <c r="O125" i="3"/>
  <c r="O127" i="3"/>
  <c r="G126" i="3"/>
  <c r="G124" i="3"/>
  <c r="O124" i="3"/>
  <c r="O130" i="3"/>
  <c r="G129" i="3"/>
  <c r="O126" i="3"/>
  <c r="G130" i="3"/>
  <c r="O128" i="3"/>
  <c r="G128" i="3"/>
  <c r="G125" i="3"/>
  <c r="O129" i="3"/>
  <c r="G131" i="3"/>
  <c r="G127" i="3"/>
  <c r="G141" i="3"/>
  <c r="G145" i="3"/>
  <c r="G149" i="3"/>
  <c r="G153" i="3"/>
  <c r="G157" i="3"/>
  <c r="G161" i="3"/>
  <c r="G165" i="3"/>
  <c r="F143" i="3"/>
  <c r="F147" i="3"/>
  <c r="F151" i="3"/>
  <c r="F155" i="3"/>
  <c r="F159" i="3"/>
  <c r="F163" i="3"/>
  <c r="G143" i="3"/>
  <c r="G147" i="3"/>
  <c r="G151" i="3"/>
  <c r="G155" i="3"/>
  <c r="G159" i="3"/>
  <c r="G163" i="3"/>
  <c r="F141" i="3"/>
  <c r="F145" i="3"/>
  <c r="F149" i="3"/>
  <c r="F153" i="3"/>
  <c r="F157" i="3"/>
  <c r="F161" i="3"/>
  <c r="F165" i="3"/>
  <c r="G148" i="3"/>
  <c r="G156" i="3"/>
  <c r="G164" i="3"/>
  <c r="F146" i="3"/>
  <c r="F154" i="3"/>
  <c r="F162" i="3"/>
  <c r="G142" i="3"/>
  <c r="G146" i="3"/>
  <c r="G150" i="3"/>
  <c r="G154" i="3"/>
  <c r="G158" i="3"/>
  <c r="G162" i="3"/>
  <c r="F140" i="3"/>
  <c r="F144" i="3"/>
  <c r="F148" i="3"/>
  <c r="F152" i="3"/>
  <c r="F156" i="3"/>
  <c r="F160" i="3"/>
  <c r="F164" i="3"/>
  <c r="G140" i="3"/>
  <c r="G144" i="3"/>
  <c r="G152" i="3"/>
  <c r="G160" i="3"/>
  <c r="F142" i="3"/>
  <c r="F150" i="3"/>
  <c r="F158" i="3"/>
  <c r="F166" i="3"/>
  <c r="O64" i="3"/>
  <c r="O61" i="3"/>
  <c r="N64" i="3"/>
  <c r="N68" i="3"/>
  <c r="N69" i="3"/>
  <c r="O65" i="3"/>
  <c r="N61" i="3"/>
  <c r="N65" i="3"/>
  <c r="O62" i="3"/>
  <c r="O66" i="3"/>
  <c r="N62" i="3"/>
  <c r="N66" i="3"/>
  <c r="N67" i="3"/>
  <c r="O63" i="3"/>
  <c r="N63" i="3"/>
  <c r="O67" i="3"/>
  <c r="N75" i="3"/>
  <c r="N102" i="3"/>
  <c r="O102" i="3" s="1"/>
  <c r="F318" i="3"/>
  <c r="G89" i="3"/>
  <c r="F87" i="3"/>
  <c r="F86" i="3"/>
  <c r="G87" i="3"/>
  <c r="F91" i="3"/>
  <c r="G86" i="3"/>
  <c r="F90" i="3"/>
  <c r="G90" i="3"/>
  <c r="F89" i="3"/>
  <c r="F92" i="3"/>
  <c r="F88" i="3"/>
  <c r="F317" i="3"/>
  <c r="F321" i="3"/>
  <c r="F320" i="3"/>
  <c r="F319" i="3"/>
  <c r="G307" i="3"/>
  <c r="O95" i="3"/>
  <c r="N96" i="3"/>
  <c r="O96" i="3"/>
  <c r="N95" i="3"/>
  <c r="G309" i="3"/>
  <c r="P249" i="3"/>
  <c r="F311" i="3"/>
  <c r="F308" i="3"/>
  <c r="O252" i="3"/>
  <c r="F307" i="3"/>
  <c r="G287" i="3"/>
  <c r="F302" i="3"/>
  <c r="F297" i="3"/>
  <c r="F306" i="3"/>
  <c r="F293" i="3"/>
  <c r="F296" i="3"/>
  <c r="O245" i="3"/>
  <c r="O255" i="3"/>
  <c r="O251" i="3"/>
  <c r="K380" i="3"/>
  <c r="K382" i="3" s="1"/>
  <c r="G306" i="3"/>
  <c r="O246" i="3"/>
  <c r="O254" i="3"/>
  <c r="P252" i="3"/>
  <c r="P256" i="3"/>
  <c r="O256" i="3"/>
  <c r="P250" i="3"/>
  <c r="P245" i="3"/>
  <c r="F300" i="3"/>
  <c r="F298" i="3"/>
  <c r="F287" i="3"/>
  <c r="F295" i="3"/>
  <c r="G308" i="3"/>
  <c r="F310" i="3"/>
  <c r="F301" i="3"/>
  <c r="F299" i="3"/>
  <c r="F288" i="3"/>
  <c r="P254" i="3"/>
  <c r="O244" i="3"/>
  <c r="P248" i="3"/>
  <c r="P255" i="3"/>
  <c r="O257" i="3"/>
  <c r="O247" i="3"/>
  <c r="F294" i="3"/>
  <c r="P246" i="3"/>
  <c r="O253" i="3"/>
  <c r="O250" i="3"/>
  <c r="P244" i="3"/>
  <c r="P247" i="3"/>
  <c r="O249" i="3"/>
  <c r="O258" i="3"/>
  <c r="P253" i="3"/>
  <c r="O248" i="3"/>
  <c r="F289" i="3"/>
  <c r="F286" i="3"/>
  <c r="H56" i="3"/>
  <c r="H55" i="3"/>
  <c r="F217" i="3"/>
  <c r="F238" i="3"/>
  <c r="F215" i="3"/>
  <c r="F212" i="3"/>
  <c r="P216" i="3"/>
  <c r="P218" i="3"/>
  <c r="O211" i="3"/>
  <c r="O210" i="3"/>
  <c r="F210" i="3"/>
  <c r="O209" i="3"/>
  <c r="F209" i="3"/>
  <c r="P217" i="3"/>
  <c r="O212" i="3"/>
  <c r="F214" i="3"/>
  <c r="F213" i="3"/>
  <c r="O213" i="3"/>
  <c r="F218" i="3"/>
  <c r="F216" i="3"/>
  <c r="P219" i="3"/>
  <c r="F235" i="3"/>
  <c r="F219" i="3"/>
  <c r="F211" i="3"/>
  <c r="N233" i="3"/>
  <c r="N281" i="3"/>
  <c r="E271" i="3"/>
  <c r="A259" i="3" s="1"/>
  <c r="N91" i="3"/>
  <c r="O98" i="3"/>
  <c r="N92" i="3"/>
  <c r="O92" i="3"/>
  <c r="N76" i="3"/>
  <c r="N80" i="3"/>
  <c r="N101" i="3"/>
  <c r="O85" i="3"/>
  <c r="O75" i="3"/>
  <c r="N89" i="3"/>
  <c r="O82" i="3"/>
  <c r="N83" i="3"/>
  <c r="O84" i="3"/>
  <c r="O80" i="3"/>
  <c r="O93" i="3"/>
  <c r="N94" i="3"/>
  <c r="N98" i="3"/>
  <c r="O91" i="3"/>
  <c r="N87" i="3"/>
  <c r="N81" i="3"/>
  <c r="N90" i="3"/>
  <c r="N99" i="3"/>
  <c r="N79" i="3"/>
  <c r="N85" i="3"/>
  <c r="O78" i="3"/>
  <c r="N82" i="3"/>
  <c r="O90" i="3"/>
  <c r="O100" i="3"/>
  <c r="N84" i="3"/>
  <c r="N78" i="3"/>
  <c r="O88" i="3"/>
  <c r="O77" i="3"/>
  <c r="N77" i="3"/>
  <c r="O87" i="3"/>
  <c r="O89" i="3"/>
  <c r="O81" i="3"/>
  <c r="N93" i="3"/>
  <c r="O83" i="3"/>
  <c r="O86" i="3"/>
  <c r="N88" i="3"/>
  <c r="O94" i="3"/>
  <c r="O76" i="3"/>
  <c r="O79" i="3"/>
  <c r="O99" i="3"/>
  <c r="O97" i="3"/>
  <c r="N97" i="3"/>
  <c r="N100" i="3"/>
  <c r="N86" i="3"/>
  <c r="A105" i="3" l="1"/>
  <c r="N116" i="3"/>
  <c r="F107" i="3"/>
  <c r="O107" i="3"/>
  <c r="O112" i="3"/>
  <c r="P168" i="3"/>
  <c r="A135" i="3" s="1"/>
  <c r="G112" i="3"/>
  <c r="N111" i="3"/>
  <c r="P226" i="3"/>
  <c r="P230" i="3"/>
  <c r="P227" i="3"/>
  <c r="P231" i="3"/>
  <c r="P224" i="3"/>
  <c r="P228" i="3"/>
  <c r="P223" i="3"/>
  <c r="P225" i="3"/>
  <c r="P229" i="3"/>
  <c r="P232" i="3"/>
  <c r="O113" i="3"/>
  <c r="N109" i="3"/>
  <c r="G111" i="3"/>
  <c r="N114" i="3"/>
  <c r="G117" i="3"/>
  <c r="O115" i="3"/>
  <c r="G109" i="3"/>
  <c r="G115" i="3"/>
  <c r="P280" i="3"/>
  <c r="G279" i="3"/>
  <c r="P278" i="3"/>
  <c r="P279" i="3"/>
  <c r="P277" i="3"/>
  <c r="P276" i="3"/>
  <c r="G276" i="3"/>
  <c r="G277" i="3"/>
  <c r="G278" i="3"/>
  <c r="G114" i="3"/>
  <c r="N108" i="3"/>
  <c r="N117" i="3"/>
  <c r="N107" i="3"/>
  <c r="O110" i="3"/>
  <c r="G270" i="3"/>
  <c r="N118" i="3"/>
  <c r="O109" i="3"/>
  <c r="N112" i="3"/>
  <c r="G108" i="3"/>
  <c r="G110" i="3"/>
  <c r="G113" i="3"/>
  <c r="O108" i="3"/>
  <c r="G107" i="3"/>
  <c r="O114" i="3"/>
  <c r="N110" i="3"/>
  <c r="O117" i="3"/>
  <c r="G116" i="3"/>
  <c r="O111" i="3"/>
  <c r="N113" i="3"/>
  <c r="O116" i="3"/>
  <c r="N115" i="3"/>
  <c r="G257" i="3"/>
  <c r="H238" i="3"/>
  <c r="A221" i="3" s="1"/>
  <c r="O131" i="3"/>
  <c r="A122" i="3" s="1"/>
  <c r="O280" i="3"/>
  <c r="H57" i="3"/>
  <c r="O276" i="3"/>
  <c r="O277" i="3"/>
  <c r="O279" i="3"/>
  <c r="O278" i="3"/>
  <c r="F277" i="3"/>
  <c r="F279" i="3"/>
  <c r="F276" i="3"/>
  <c r="P275" i="3"/>
  <c r="O281" i="3"/>
  <c r="F278" i="3"/>
  <c r="F237" i="3"/>
  <c r="O233" i="3"/>
  <c r="F225" i="3"/>
  <c r="F232" i="3"/>
  <c r="F227" i="3"/>
  <c r="F228" i="3"/>
  <c r="F229" i="3"/>
  <c r="O225" i="3"/>
  <c r="O231" i="3"/>
  <c r="O224" i="3"/>
  <c r="F231" i="3"/>
  <c r="F224" i="3"/>
  <c r="F236" i="3"/>
  <c r="O226" i="3"/>
  <c r="F226" i="3"/>
  <c r="P235" i="3"/>
  <c r="F230" i="3"/>
  <c r="P234" i="3"/>
  <c r="P236" i="3"/>
  <c r="O223" i="3"/>
  <c r="F223" i="3"/>
  <c r="O232" i="3"/>
  <c r="O227" i="3"/>
  <c r="O229" i="3"/>
  <c r="F234" i="3"/>
  <c r="O228" i="3"/>
  <c r="O230" i="3"/>
  <c r="G267" i="3"/>
  <c r="G263" i="3"/>
  <c r="F265" i="3"/>
  <c r="G268" i="3"/>
  <c r="F268" i="3"/>
  <c r="F261" i="3"/>
  <c r="G269" i="3"/>
  <c r="F266" i="3"/>
  <c r="F270" i="3"/>
  <c r="F262" i="3"/>
  <c r="G264" i="3"/>
  <c r="F271" i="3"/>
  <c r="F264" i="3"/>
  <c r="G261" i="3"/>
  <c r="F263" i="3"/>
  <c r="G266" i="3"/>
  <c r="F269" i="3"/>
  <c r="F267" i="3"/>
  <c r="G265" i="3"/>
  <c r="G262" i="3"/>
  <c r="F112" i="3"/>
  <c r="F115" i="3"/>
  <c r="N119" i="3"/>
  <c r="F118" i="3"/>
  <c r="F117" i="3"/>
  <c r="F114" i="3"/>
  <c r="F116" i="3"/>
  <c r="F111" i="3"/>
  <c r="F109" i="3"/>
  <c r="F113" i="3"/>
  <c r="F110" i="3"/>
  <c r="F108" i="3"/>
  <c r="G256" i="3"/>
  <c r="F258" i="3"/>
  <c r="G255" i="3"/>
  <c r="F247" i="3"/>
  <c r="G245" i="3"/>
  <c r="F246" i="3"/>
  <c r="G248" i="3"/>
  <c r="F250" i="3"/>
  <c r="G247" i="3"/>
  <c r="F256" i="3"/>
  <c r="G250" i="3"/>
  <c r="G254" i="3"/>
  <c r="G249" i="3"/>
  <c r="G246" i="3"/>
  <c r="F255" i="3"/>
  <c r="F253" i="3"/>
  <c r="G252" i="3"/>
  <c r="F248" i="3"/>
  <c r="F249" i="3"/>
  <c r="G244" i="3"/>
  <c r="G253" i="3"/>
  <c r="F245" i="3"/>
  <c r="F252" i="3"/>
  <c r="F257" i="3"/>
  <c r="F254" i="3"/>
  <c r="G251" i="3"/>
  <c r="F244" i="3"/>
  <c r="F251" i="3"/>
  <c r="P319" i="3"/>
  <c r="O305" i="3"/>
  <c r="P318" i="3"/>
  <c r="O312" i="3"/>
  <c r="O325" i="3"/>
  <c r="O321" i="3"/>
  <c r="P290" i="3"/>
  <c r="P317" i="3"/>
  <c r="O296" i="3"/>
  <c r="O301" i="3"/>
  <c r="O318" i="3"/>
  <c r="P287" i="3"/>
  <c r="O323" i="3"/>
  <c r="P302" i="3"/>
  <c r="O308" i="3"/>
  <c r="O286" i="3"/>
  <c r="P320" i="3"/>
  <c r="P322" i="3"/>
  <c r="P288" i="3"/>
  <c r="P323" i="3"/>
  <c r="O300" i="3"/>
  <c r="O294" i="3"/>
  <c r="O320" i="3"/>
  <c r="P293" i="3"/>
  <c r="P303" i="3"/>
  <c r="O291" i="3"/>
  <c r="P312" i="3"/>
  <c r="O298" i="3"/>
  <c r="P291" i="3"/>
  <c r="P300" i="3"/>
  <c r="O316" i="3"/>
  <c r="P313" i="3"/>
  <c r="O290" i="3"/>
  <c r="O314" i="3"/>
  <c r="O292" i="3"/>
  <c r="O326" i="3"/>
  <c r="P297" i="3"/>
  <c r="O304" i="3"/>
  <c r="O324" i="3"/>
  <c r="O327" i="3"/>
  <c r="O313" i="3"/>
  <c r="P299" i="3"/>
  <c r="O328" i="3"/>
  <c r="O306" i="3"/>
  <c r="O315" i="3"/>
  <c r="P327" i="3"/>
  <c r="P301" i="3"/>
  <c r="P292" i="3"/>
  <c r="O288" i="3"/>
  <c r="P325" i="3"/>
  <c r="O310" i="3"/>
  <c r="O302" i="3"/>
  <c r="P295" i="3"/>
  <c r="O309" i="3"/>
  <c r="O287" i="3"/>
  <c r="O293" i="3"/>
  <c r="P324" i="3"/>
  <c r="O311" i="3"/>
  <c r="O307" i="3"/>
  <c r="O295" i="3"/>
  <c r="P316" i="3"/>
  <c r="O322" i="3"/>
  <c r="O299" i="3"/>
  <c r="P314" i="3"/>
  <c r="O289" i="3"/>
  <c r="P294" i="3"/>
  <c r="P321" i="3"/>
  <c r="P315" i="3"/>
  <c r="O319" i="3"/>
  <c r="P304" i="3"/>
  <c r="P298" i="3"/>
  <c r="P286" i="3"/>
  <c r="O297" i="3"/>
  <c r="P289" i="3"/>
  <c r="O303" i="3"/>
  <c r="P296" i="3"/>
  <c r="P326" i="3"/>
  <c r="O317" i="3"/>
  <c r="P281" i="3" l="1"/>
  <c r="A273" i="3" s="1"/>
  <c r="P233" i="3"/>
  <c r="I221" i="3" s="1"/>
  <c r="P328" i="3"/>
  <c r="I284" i="3" s="1"/>
  <c r="G19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gsda</author>
    <author>strobl</author>
    <author>Mike Strobl</author>
    <author>Mike</author>
  </authors>
  <commentList>
    <comment ref="G55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Die dunkelgrün markierten Zellen enthalten eine Summenformel. Diese dürfen nur dann mit einem Eintrag überschrieben werden, wenn in den (optionalen) hellgrünen Zellen (E 51 bis E 53) keine differenzierten Einträge vorgenommen werden
</t>
        </r>
      </text>
    </comment>
    <comment ref="M119" authorId="1" shapeId="0" xr:uid="{00000000-0006-0000-0000-000002000000}">
      <text>
        <r>
          <rPr>
            <sz val="8"/>
            <color indexed="81"/>
            <rFont val="Tahoma"/>
            <family val="2"/>
          </rPr>
          <t>= Zelle OP 41</t>
        </r>
      </text>
    </comment>
    <comment ref="M131" authorId="1" shapeId="0" xr:uid="{00000000-0006-0000-0000-000003000000}">
      <text>
        <r>
          <rPr>
            <sz val="8"/>
            <color indexed="81"/>
            <rFont val="Tahoma"/>
            <family val="2"/>
          </rPr>
          <t>= Zelle KL 41</t>
        </r>
      </text>
    </comment>
    <comment ref="E167" authorId="1" shapeId="0" xr:uid="{00000000-0006-0000-0000-000004000000}">
      <text>
        <r>
          <rPr>
            <sz val="8"/>
            <color indexed="81"/>
            <rFont val="Tahoma"/>
            <family val="2"/>
          </rPr>
          <t>= Zelle KL 41</t>
        </r>
      </text>
    </comment>
    <comment ref="O219" authorId="2" shapeId="0" xr:uid="{00000000-0006-0000-0000-000005000000}">
      <text>
        <r>
          <rPr>
            <sz val="8"/>
            <color indexed="81"/>
            <rFont val="Tahoma"/>
            <family val="2"/>
          </rPr>
          <t>= Zelle KL 41</t>
        </r>
      </text>
    </comment>
    <comment ref="N233" authorId="1" shapeId="0" xr:uid="{00000000-0006-0000-0000-000006000000}">
      <text>
        <r>
          <rPr>
            <sz val="8"/>
            <color indexed="81"/>
            <rFont val="Tahoma"/>
            <family val="2"/>
          </rPr>
          <t>= Zelle OP 41</t>
        </r>
      </text>
    </comment>
    <comment ref="E238" authorId="2" shapeId="0" xr:uid="{00000000-0006-0000-0000-000007000000}">
      <text>
        <r>
          <rPr>
            <sz val="8"/>
            <color indexed="81"/>
            <rFont val="Tahoma"/>
            <family val="2"/>
          </rPr>
          <t>= Zelle KL 41</t>
        </r>
      </text>
    </comment>
    <comment ref="K353" authorId="3" shapeId="0" xr:uid="{00000000-0006-0000-0000-000008000000}">
      <text>
        <r>
          <rPr>
            <sz val="8"/>
            <color indexed="81"/>
            <rFont val="Tahoma"/>
            <family val="2"/>
          </rPr>
          <t>automatische Berechnung: 2 Stunden pro Woche und Ist-Vollzeitmitarbeiter/in   (in 41 Arbeitswochen)</t>
        </r>
      </text>
    </comment>
  </commentList>
</comments>
</file>

<file path=xl/sharedStrings.xml><?xml version="1.0" encoding="utf-8"?>
<sst xmlns="http://schemas.openxmlformats.org/spreadsheetml/2006/main" count="756" uniqueCount="446">
  <si>
    <t>Name der Beratungsstelle</t>
  </si>
  <si>
    <t>Träger</t>
  </si>
  <si>
    <t>Spitzenverband</t>
  </si>
  <si>
    <t>Landkreis / Stadt</t>
  </si>
  <si>
    <t>Name</t>
  </si>
  <si>
    <t>Funktion</t>
  </si>
  <si>
    <t>Sonstige</t>
  </si>
  <si>
    <t>Tabak</t>
  </si>
  <si>
    <t>Alkohol</t>
  </si>
  <si>
    <t>Medikamente</t>
  </si>
  <si>
    <t>Illegale Drogen</t>
  </si>
  <si>
    <t>Substitution</t>
  </si>
  <si>
    <t>Spielen</t>
  </si>
  <si>
    <t xml:space="preserve">Essen </t>
  </si>
  <si>
    <t>Chronisch mehrfach beeinträchtigte abhängige Menschen</t>
  </si>
  <si>
    <t>Anzahl</t>
  </si>
  <si>
    <t>Gesamt</t>
  </si>
  <si>
    <t>Prozent</t>
  </si>
  <si>
    <t>Einmal-Kontakte</t>
  </si>
  <si>
    <t>2 bis 5 Kontakte</t>
  </si>
  <si>
    <t>6 bis 10 Kontakte</t>
  </si>
  <si>
    <t xml:space="preserve">ab 11 Kontakte </t>
  </si>
  <si>
    <t>Unter 1 Monat</t>
  </si>
  <si>
    <t>Nationalität</t>
  </si>
  <si>
    <t>Frauen</t>
  </si>
  <si>
    <t>Männer</t>
  </si>
  <si>
    <t>Art der Beendigung</t>
  </si>
  <si>
    <t>Weitervermittlung</t>
  </si>
  <si>
    <t>Verstorben</t>
  </si>
  <si>
    <t>Ohne Wohnung</t>
  </si>
  <si>
    <t>Ort</t>
  </si>
  <si>
    <t>Fax</t>
  </si>
  <si>
    <t>e-mail</t>
  </si>
  <si>
    <t>Telefon</t>
  </si>
  <si>
    <t>Strasse</t>
  </si>
  <si>
    <t>PLZ</t>
  </si>
  <si>
    <t xml:space="preserve">Gesamt </t>
  </si>
  <si>
    <t xml:space="preserve">F63 Pathologisches Glücksspiel </t>
  </si>
  <si>
    <t xml:space="preserve">von       </t>
  </si>
  <si>
    <t>Wohnort</t>
  </si>
  <si>
    <t>Kontaktart</t>
  </si>
  <si>
    <t xml:space="preserve">1. Allgemeine Angaben zur Beratungsstelle  </t>
  </si>
  <si>
    <t>Einwohnerzahl der Versorgungsregion</t>
  </si>
  <si>
    <t>Dokumentationszeitraum (bitte ggf. korrigieren)</t>
  </si>
  <si>
    <t>1 = sehr wichtig</t>
  </si>
  <si>
    <t>3 = weniger von Bedeutung</t>
  </si>
  <si>
    <t>Problematik</t>
  </si>
  <si>
    <t>0 = Zielgruppe wird nicht angesprochen</t>
  </si>
  <si>
    <t>2 = mittlere Bedeutung</t>
  </si>
  <si>
    <t>Geschlecht</t>
  </si>
  <si>
    <t>valide</t>
  </si>
  <si>
    <t xml:space="preserve">F50 Essstörungen </t>
  </si>
  <si>
    <t xml:space="preserve">F10 Alkohol </t>
  </si>
  <si>
    <t>F11 Opioide</t>
  </si>
  <si>
    <t xml:space="preserve">F12 Cannabis </t>
  </si>
  <si>
    <t xml:space="preserve">F13 Sedativa / Hypnotika </t>
  </si>
  <si>
    <t>F14 Kokain</t>
  </si>
  <si>
    <t xml:space="preserve">F16 Halluzinogene </t>
  </si>
  <si>
    <t xml:space="preserve">F17 Tabak </t>
  </si>
  <si>
    <t>F15 Stimulanzien (inkl.Koffein, Ecstasy)</t>
  </si>
  <si>
    <t xml:space="preserve">F18 Flüchtige Lösungsmittel </t>
  </si>
  <si>
    <t>bis</t>
  </si>
  <si>
    <r>
      <t xml:space="preserve">Gesamt </t>
    </r>
    <r>
      <rPr>
        <sz val="9"/>
        <color indexed="8"/>
        <rFont val="Arial"/>
        <family val="2"/>
      </rPr>
      <t>(inklusive nicht stattgefundener Kontakte)</t>
    </r>
  </si>
  <si>
    <r>
      <t xml:space="preserve">Gesamt </t>
    </r>
    <r>
      <rPr>
        <sz val="9"/>
        <color indexed="8"/>
        <rFont val="Arial"/>
        <family val="2"/>
      </rPr>
      <t>(wahrgenommene klientenbezogene Kontakte)</t>
    </r>
  </si>
  <si>
    <t>keine Angaben</t>
  </si>
  <si>
    <t xml:space="preserve">2. Verantwortlicher Ansprechpartner für Dokumentation/Statistik </t>
  </si>
  <si>
    <t>Vorname</t>
  </si>
  <si>
    <t>Stunden</t>
  </si>
  <si>
    <t>Faktor</t>
  </si>
  <si>
    <t>Gründe für die Sollstundenzahlreduzierung:</t>
  </si>
  <si>
    <t>mit eigener Suchtproblematik</t>
  </si>
  <si>
    <t xml:space="preserve">* liegt für eine Person im Erhebungszeitraum mehr als 1 dokumentierter Kerndatensatz vor, darf nur der letzte (=aktuellste) gezählt werden </t>
  </si>
  <si>
    <t>Alter</t>
  </si>
  <si>
    <t>Deutsch</t>
  </si>
  <si>
    <t>Türkisch</t>
  </si>
  <si>
    <r>
      <t xml:space="preserve">Dokumentationszeitraum </t>
    </r>
    <r>
      <rPr>
        <i/>
        <sz val="8"/>
        <color indexed="12"/>
        <rFont val="Arial"/>
        <family val="2"/>
      </rPr>
      <t>(bitte ggf. korrigieren)</t>
    </r>
  </si>
  <si>
    <t>Keine / Selbstmelder</t>
  </si>
  <si>
    <t>Kosten- / Leistungsträger</t>
  </si>
  <si>
    <t>Auszubildender</t>
  </si>
  <si>
    <t>Arbeiter / Angestellter / Beamte</t>
  </si>
  <si>
    <t>Selbständiger / Freiberufler</t>
  </si>
  <si>
    <t>Sonstige Erwerbspersonen (Z.B. Wehrdienst, Elternzeit, mithelfende Familienangehörige)</t>
  </si>
  <si>
    <t>In beruflicher Rehabilitation (Leistungen zur Teilhabe am Arbeitsleben)</t>
  </si>
  <si>
    <t>Arbeitslos nach SGB III (Bezug von ALG I)</t>
  </si>
  <si>
    <t>Arbeitslos nach SGB II (Bezug von ALG II)</t>
  </si>
  <si>
    <t>Schüler / Student</t>
  </si>
  <si>
    <t xml:space="preserve">Hausfrau / Hausmann  </t>
  </si>
  <si>
    <t>Rentner / Pensionär</t>
  </si>
  <si>
    <t>Sonstige Nichterwerbspersonen (z.B. SGB XII)</t>
  </si>
  <si>
    <t>Ambulant Betreutes Wohnen</t>
  </si>
  <si>
    <r>
      <t>Anzahl der</t>
    </r>
    <r>
      <rPr>
        <b/>
        <sz val="9"/>
        <rFont val="Arial"/>
        <family val="2"/>
      </rPr>
      <t xml:space="preserve"> Einmalkontakte ohne</t>
    </r>
    <r>
      <rPr>
        <sz val="9"/>
        <rFont val="Arial"/>
        <family val="2"/>
      </rPr>
      <t xml:space="preserve"> dokumentierten Kerndatensatz (z.B. Clearingkontakte)</t>
    </r>
  </si>
  <si>
    <t>1 bis unter 3 Monate</t>
  </si>
  <si>
    <t>3 bis unter 6 Monate</t>
  </si>
  <si>
    <t>6 bis unter 12 Monate</t>
  </si>
  <si>
    <t>12 Monate und mehr</t>
  </si>
  <si>
    <t>* nur wahrgenommene klientenbezogene Kontakte</t>
  </si>
  <si>
    <t>Erwerbssituation am Ende</t>
  </si>
  <si>
    <t>Wohnsituation zu Beginn</t>
  </si>
  <si>
    <t>Wohnsituation am Ende</t>
  </si>
  <si>
    <t>Erwerbssituation zu Beginn</t>
  </si>
  <si>
    <t>3. Beratung</t>
  </si>
  <si>
    <t>5. Vermittlung</t>
  </si>
  <si>
    <t>7. Betreuung und Begleitung</t>
  </si>
  <si>
    <t>8. Unsystematische Betreuung</t>
  </si>
  <si>
    <t>10. Krisenintervention / Akuthilfe</t>
  </si>
  <si>
    <t>ja</t>
  </si>
  <si>
    <t>nein</t>
  </si>
  <si>
    <t>Dauer der Betreuung in Monaten *</t>
  </si>
  <si>
    <t>* nur für beendete Betreuungen</t>
  </si>
  <si>
    <r>
      <t>Ambulante Rehabilitation</t>
    </r>
    <r>
      <rPr>
        <sz val="8"/>
        <rFont val="Arial"/>
        <family val="2"/>
      </rPr>
      <t xml:space="preserve"> </t>
    </r>
    <r>
      <rPr>
        <sz val="8"/>
        <color indexed="12"/>
        <rFont val="Arial"/>
        <family val="2"/>
      </rPr>
      <t xml:space="preserve">(bitte </t>
    </r>
    <r>
      <rPr>
        <u/>
        <sz val="8"/>
        <color indexed="12"/>
        <rFont val="Arial"/>
        <family val="2"/>
      </rPr>
      <t>nur die vom bezirksbezuschussten</t>
    </r>
    <r>
      <rPr>
        <sz val="8"/>
        <color indexed="12"/>
        <rFont val="Arial"/>
        <family val="2"/>
      </rPr>
      <t xml:space="preserve"> Personal tatsächlich erbrachten Stunden eintragen)</t>
    </r>
  </si>
  <si>
    <t>1. Clearing / Kurzberatung</t>
  </si>
  <si>
    <t>Sonstige Anmerkungen:</t>
  </si>
  <si>
    <t>Differenz Soll - Ist   (in Stunden)</t>
  </si>
  <si>
    <t>13. klientenbezogene Vernetzung</t>
  </si>
  <si>
    <r>
      <t xml:space="preserve">** </t>
    </r>
    <r>
      <rPr>
        <b/>
        <i/>
        <sz val="8"/>
        <color indexed="12"/>
        <rFont val="Arial"/>
        <family val="2"/>
      </rPr>
      <t xml:space="preserve">inklusive </t>
    </r>
    <r>
      <rPr>
        <i/>
        <sz val="8"/>
        <color indexed="12"/>
        <rFont val="Arial"/>
        <family val="2"/>
      </rPr>
      <t xml:space="preserve">mit Kerndatensatz dokumentierte </t>
    </r>
    <r>
      <rPr>
        <b/>
        <i/>
        <sz val="8"/>
        <color indexed="12"/>
        <rFont val="Arial"/>
        <family val="2"/>
      </rPr>
      <t>Einmalkontakte</t>
    </r>
  </si>
  <si>
    <r>
      <t xml:space="preserve">Anzahl der am Jahresende </t>
    </r>
    <r>
      <rPr>
        <b/>
        <sz val="9"/>
        <rFont val="Arial"/>
        <family val="2"/>
      </rPr>
      <t xml:space="preserve">noch nicht beendeten Betreuungen </t>
    </r>
    <r>
      <rPr>
        <sz val="9"/>
        <rFont val="Arial"/>
        <family val="2"/>
      </rPr>
      <t>(mit dokumentiertem Kerndatensatz) **</t>
    </r>
  </si>
  <si>
    <r>
      <t xml:space="preserve">Anzahl der im Erhebungsjahr </t>
    </r>
    <r>
      <rPr>
        <b/>
        <sz val="9"/>
        <rFont val="Arial"/>
        <family val="2"/>
      </rPr>
      <t>beendeten Betreuungen</t>
    </r>
    <r>
      <rPr>
        <sz val="9"/>
        <rFont val="Arial"/>
        <family val="2"/>
      </rPr>
      <t xml:space="preserve"> (mit dokumentiertem Kerndatensatz) **</t>
    </r>
  </si>
  <si>
    <r>
      <t xml:space="preserve">Gesamtzahl der Betreuungen im Erhebungsjahr </t>
    </r>
    <r>
      <rPr>
        <sz val="9"/>
        <rFont val="Arial"/>
        <family val="2"/>
      </rPr>
      <t>(mit dokumentiertem Kerndatensatz) **</t>
    </r>
  </si>
  <si>
    <r>
      <t xml:space="preserve">davon Anzahl der </t>
    </r>
    <r>
      <rPr>
        <b/>
        <sz val="9"/>
        <rFont val="Arial"/>
        <family val="2"/>
      </rPr>
      <t>psychosozialen Begleitbetreuungen</t>
    </r>
    <r>
      <rPr>
        <sz val="9"/>
        <rFont val="Arial"/>
        <family val="2"/>
      </rPr>
      <t xml:space="preserve"> von substituierten opiatabhängigen Klienten **</t>
    </r>
  </si>
  <si>
    <t>keine ICD-10-Diagnose</t>
  </si>
  <si>
    <t>*  nur für beendete Betreungen mit Weitervermittlung (Mehrfachnennungen möglich)</t>
  </si>
  <si>
    <r>
      <t>Ambulante Rehabilitation</t>
    </r>
    <r>
      <rPr>
        <sz val="8"/>
        <rFont val="Arial"/>
        <family val="2"/>
      </rPr>
      <t xml:space="preserve"> </t>
    </r>
    <r>
      <rPr>
        <sz val="8"/>
        <color indexed="12"/>
        <rFont val="Arial"/>
        <family val="2"/>
      </rPr>
      <t xml:space="preserve">(bitte </t>
    </r>
    <r>
      <rPr>
        <u/>
        <sz val="8"/>
        <color indexed="12"/>
        <rFont val="Arial"/>
        <family val="2"/>
      </rPr>
      <t>nur die vom nicht bezirksbezuschussten</t>
    </r>
    <r>
      <rPr>
        <sz val="8"/>
        <color indexed="12"/>
        <rFont val="Arial"/>
        <family val="2"/>
      </rPr>
      <t xml:space="preserve"> Personal tatsächlich erbrachten Stunden eintragen)</t>
    </r>
  </si>
  <si>
    <t>Wenn Migrationshintergrund, Beratungssprache</t>
  </si>
  <si>
    <t>Migrationshintergrund</t>
  </si>
  <si>
    <t>ja, selbst migriert</t>
  </si>
  <si>
    <t>ja, als Kind von Migranten geboren</t>
  </si>
  <si>
    <t>Beratung in deutscher Sprache möglich</t>
  </si>
  <si>
    <t>Beratung in deutscher Sprache nicht möglich</t>
  </si>
  <si>
    <t>gesamt</t>
  </si>
  <si>
    <t>pro Vollzeitfachkraft</t>
  </si>
  <si>
    <t>Gesamt suchtbezogene Hauptdiagnosen</t>
  </si>
  <si>
    <t>Weitere (psychische) Störungen (ICD-10-Diagnosen)</t>
  </si>
  <si>
    <t>Gewichtung *</t>
  </si>
  <si>
    <t>* Code:</t>
  </si>
  <si>
    <r>
      <t>3. Zielgruppe</t>
    </r>
    <r>
      <rPr>
        <i/>
        <sz val="8"/>
        <color indexed="12"/>
        <rFont val="Arial"/>
        <family val="2"/>
      </rPr>
      <t xml:space="preserve"> (bitte in jeder Zeile einen Kodierung (0 bis 3) vornehmen</t>
    </r>
  </si>
  <si>
    <t>Menschen mit sonstigen Beeinträchtigungen/ Behinderungen</t>
  </si>
  <si>
    <r>
      <t xml:space="preserve">Wahrgenommene telefonische Kontakte </t>
    </r>
    <r>
      <rPr>
        <b/>
        <sz val="9"/>
        <rFont val="Arial"/>
        <family val="2"/>
      </rPr>
      <t>(optional)</t>
    </r>
  </si>
  <si>
    <r>
      <t xml:space="preserve">Wahrgenommene persönliche Kontakte </t>
    </r>
    <r>
      <rPr>
        <b/>
        <sz val="9"/>
        <rFont val="Arial"/>
        <family val="2"/>
      </rPr>
      <t>(optional)</t>
    </r>
  </si>
  <si>
    <r>
      <t xml:space="preserve">Schriftliche Kontakte / Kontakte per E-Mail </t>
    </r>
    <r>
      <rPr>
        <b/>
        <sz val="9"/>
        <rFont val="Arial"/>
        <family val="2"/>
      </rPr>
      <t>(optional)</t>
    </r>
  </si>
  <si>
    <r>
      <t>Abgesagte/ausgefallene vereinbarte persönliche Kontakte</t>
    </r>
    <r>
      <rPr>
        <b/>
        <sz val="9"/>
        <rFont val="Arial"/>
        <family val="2"/>
      </rPr>
      <t xml:space="preserve"> (optional)</t>
    </r>
  </si>
  <si>
    <t>Gesamt substanzbezogene Hauptdiagnosen</t>
  </si>
  <si>
    <t>Art der Vermittlung (1)</t>
  </si>
  <si>
    <t>Art der Vermittlung (2)</t>
  </si>
  <si>
    <t>Weitervermittlung in / zu *</t>
  </si>
  <si>
    <t>Sollstundenzahl nach Reduzierung</t>
  </si>
  <si>
    <r>
      <t xml:space="preserve">Sollstundenreduzierung </t>
    </r>
    <r>
      <rPr>
        <sz val="8"/>
        <color indexed="12"/>
        <rFont val="Arial"/>
        <family val="2"/>
      </rPr>
      <t>(bitte rechts die Anzahl der Stunden und unten die Gründe eintragen )</t>
    </r>
  </si>
  <si>
    <t>Sollstellenzahl nach Reduzierung</t>
  </si>
  <si>
    <t>Stellen</t>
  </si>
  <si>
    <t>Differenz Soll - Ist   (in Stellen)</t>
  </si>
  <si>
    <t>Differenz Soll - Ist   (in Prozent der Stunden)</t>
  </si>
  <si>
    <r>
      <t>7. Vermittlung der Klienten an die Beratungsstelle</t>
    </r>
    <r>
      <rPr>
        <b/>
        <sz val="10"/>
        <rFont val="Arial"/>
        <family val="2"/>
      </rPr>
      <t xml:space="preserve"> </t>
    </r>
    <r>
      <rPr>
        <i/>
        <sz val="8"/>
        <color indexed="12"/>
        <rFont val="Arial"/>
        <family val="2"/>
      </rPr>
      <t xml:space="preserve">(Basis: alle Betreuungen im Erhebungszeitraum) </t>
    </r>
  </si>
  <si>
    <r>
      <t xml:space="preserve">Anzahl der </t>
    </r>
    <r>
      <rPr>
        <b/>
        <sz val="9"/>
        <rFont val="Arial"/>
        <family val="2"/>
      </rPr>
      <t>Betreuungen mit mehr als einem Kontakt ohne</t>
    </r>
    <r>
      <rPr>
        <sz val="9"/>
        <rFont val="Arial"/>
        <family val="2"/>
      </rPr>
      <t xml:space="preserve"> dokumentierten Kerndatensatz ***</t>
    </r>
  </si>
  <si>
    <t>** Hierbei handelt es sich nicht um eine eigene Leistungsart sondern um eine additive - also zusätzlich anzugebende - Komponente für (eine) extern erbrachte Leistung(en )</t>
  </si>
  <si>
    <r>
      <t xml:space="preserve">11. </t>
    </r>
    <r>
      <rPr>
        <i/>
        <sz val="9"/>
        <rFont val="Arial"/>
        <family val="2"/>
      </rPr>
      <t>Aufschlag für aufsuchende Tätigkeit **</t>
    </r>
  </si>
  <si>
    <t>Leistungen *</t>
  </si>
  <si>
    <r>
      <t xml:space="preserve">*** Klienten, die </t>
    </r>
    <r>
      <rPr>
        <b/>
        <i/>
        <sz val="8"/>
        <color indexed="12"/>
        <rFont val="Arial"/>
        <family val="2"/>
      </rPr>
      <t xml:space="preserve">kein Einverständnis </t>
    </r>
    <r>
      <rPr>
        <i/>
        <sz val="8"/>
        <color indexed="12"/>
        <rFont val="Arial"/>
        <family val="2"/>
      </rPr>
      <t>zur Dokumentation ihrer Daten erklärt haben</t>
    </r>
  </si>
  <si>
    <r>
      <t xml:space="preserve">12. Fallbesprechung </t>
    </r>
    <r>
      <rPr>
        <i/>
        <sz val="8"/>
        <color indexed="12"/>
        <rFont val="Arial"/>
        <family val="2"/>
      </rPr>
      <t>(Berechnung: 2 Stunden pro Woche für jede/n an der Fallbesprechung teilnehmende/n Mitarbeiter/in)</t>
    </r>
  </si>
  <si>
    <r>
      <t xml:space="preserve">F0:  </t>
    </r>
    <r>
      <rPr>
        <sz val="8"/>
        <rFont val="Arial"/>
        <family val="2"/>
      </rPr>
      <t xml:space="preserve"> Organische, einschl. symptomatische psychische Störungen</t>
    </r>
  </si>
  <si>
    <r>
      <t xml:space="preserve">F2:  </t>
    </r>
    <r>
      <rPr>
        <sz val="8"/>
        <rFont val="Arial"/>
        <family val="2"/>
      </rPr>
      <t xml:space="preserve"> Schizophrenie, schizotype und wahnhafte Störungen</t>
    </r>
  </si>
  <si>
    <r>
      <t xml:space="preserve">F3:   </t>
    </r>
    <r>
      <rPr>
        <sz val="8"/>
        <rFont val="Arial"/>
        <family val="2"/>
      </rPr>
      <t xml:space="preserve">Affektive Störungen </t>
    </r>
  </si>
  <si>
    <r>
      <t xml:space="preserve">F4:  </t>
    </r>
    <r>
      <rPr>
        <sz val="8"/>
        <rFont val="Arial"/>
        <family val="2"/>
      </rPr>
      <t xml:space="preserve"> Neurotische, Belastungs- und somatoforme Störungen</t>
    </r>
  </si>
  <si>
    <r>
      <t xml:space="preserve">F5:  </t>
    </r>
    <r>
      <rPr>
        <sz val="8"/>
        <rFont val="Arial"/>
        <family val="2"/>
      </rPr>
      <t xml:space="preserve"> Verhaltensauffälligkeiten mit körperl. Störungen/Faktoren *</t>
    </r>
  </si>
  <si>
    <r>
      <t xml:space="preserve">F6:   </t>
    </r>
    <r>
      <rPr>
        <sz val="8"/>
        <rFont val="Arial"/>
        <family val="2"/>
      </rPr>
      <t>Persönlichkeits- und Verhaltensstörungen **</t>
    </r>
  </si>
  <si>
    <r>
      <t xml:space="preserve">G0 - G9:  </t>
    </r>
    <r>
      <rPr>
        <sz val="8"/>
        <rFont val="Arial"/>
        <family val="2"/>
      </rPr>
      <t>Krankheiten des Nervensystems</t>
    </r>
  </si>
  <si>
    <r>
      <t xml:space="preserve">A - E und H - Z:  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Andere Diagnosen</t>
    </r>
  </si>
  <si>
    <t>→</t>
  </si>
  <si>
    <t xml:space="preserve">* Bitte für 1. bis 13. nur solche Leistungen erfassen, die vom bezirksbezussten Personal erbracht werden </t>
  </si>
  <si>
    <r>
      <t xml:space="preserve">4. Spezifische Einzelinterventionen  </t>
    </r>
    <r>
      <rPr>
        <i/>
        <sz val="8"/>
        <color indexed="12"/>
        <rFont val="Arial"/>
        <family val="2"/>
      </rPr>
      <t>(bitte die Summe der tatsächlich erbrachten Stunden aller Mitarbeiter/innen eintragen ***)</t>
    </r>
  </si>
  <si>
    <r>
      <t xml:space="preserve">6. Indikative Gruppen </t>
    </r>
    <r>
      <rPr>
        <i/>
        <sz val="8"/>
        <color indexed="12"/>
        <rFont val="Arial"/>
        <family val="2"/>
      </rPr>
      <t>(bitte die Summe der tatsächlich erbrachten Stunden aller Mitarbeiter/innen eintragen ***)</t>
    </r>
  </si>
  <si>
    <r>
      <t>9. Psychosoziale Begleitung von Substituierten</t>
    </r>
    <r>
      <rPr>
        <i/>
        <sz val="8"/>
        <color indexed="12"/>
        <rFont val="Arial"/>
        <family val="2"/>
      </rPr>
      <t xml:space="preserve"> (bitte die Summe der tatsächlich erbrachten Stunden aller MA eintragen ***)</t>
    </r>
  </si>
  <si>
    <t>*** Bei der Addition bitte nur Zeitwerte von mindestens 0,25 Stundeneinheiten (Viertelstunden) berücksichtigen</t>
  </si>
  <si>
    <t>Personen im sozialen Umfeld</t>
  </si>
  <si>
    <t xml:space="preserve">4. Klienten und Betreuungen im Erhebungsjahr </t>
  </si>
  <si>
    <t>Spezifizierung der Klientel im Erhebungsjahr</t>
  </si>
  <si>
    <t>5. Klientenbezogene Kontakte im Erhebungsjahr (inklusive Angehörige)</t>
  </si>
  <si>
    <t>Soll-Stellenzahl laut Zielvereinbarung</t>
  </si>
  <si>
    <t>Soll-Stundenzahl laut Zielvereinbarung</t>
  </si>
  <si>
    <t>Ist-Stundenzahl laut Auswertung</t>
  </si>
  <si>
    <t>Ist-Stellenzahl laut Auswertung</t>
  </si>
  <si>
    <t>Sonstige Staaten</t>
  </si>
  <si>
    <t>nur in 3. Generation von Migration betroffen</t>
  </si>
  <si>
    <t>Balkanstaaten *</t>
  </si>
  <si>
    <t>*  Serbien, Kosovo, Mazedonien, Bosnien-Herzegowina, Montenegro. Albanien</t>
  </si>
  <si>
    <t xml:space="preserve">    Kasachstan, Usbekistan, Turkmenistan, Kirgisistan, Tadschikistan</t>
  </si>
  <si>
    <t>(Ehemalige) GUS-Staaten **</t>
  </si>
  <si>
    <t xml:space="preserve">** Russland, Weißrussland, Moldawien, Ukraine, Georgien, Armenien, Aserbeidschan, </t>
  </si>
  <si>
    <t>Staatenlos</t>
  </si>
  <si>
    <t>Soziales Umfeld</t>
  </si>
  <si>
    <t>Selbsthilfe</t>
  </si>
  <si>
    <t>Arbeitgeber / Betrieb / Schule</t>
  </si>
  <si>
    <t xml:space="preserve">Ärztliche Praxis </t>
  </si>
  <si>
    <t>Psychotherapeutische Praxis</t>
  </si>
  <si>
    <t>Allgemeines Krankenhaus</t>
  </si>
  <si>
    <t>Einrichtung der Akutbehandlung</t>
  </si>
  <si>
    <t>Psychiatrisches Krankenhaus</t>
  </si>
  <si>
    <t>Ambulante Suchthilfeeinrichtung</t>
  </si>
  <si>
    <t>Soziotherapeutische Einrichtung</t>
  </si>
  <si>
    <t>Schuldnerberatung</t>
  </si>
  <si>
    <t>Einrichtung der Jugendhilfe</t>
  </si>
  <si>
    <t>Jugendamt</t>
  </si>
  <si>
    <t>Einrichtung der Altenhilfe</t>
  </si>
  <si>
    <t>Wohnungslosenhilfe</t>
  </si>
  <si>
    <t>Agentur für Arbeit / Jobcenter</t>
  </si>
  <si>
    <t>Polizei / Justiz / Bewährungshilfe</t>
  </si>
  <si>
    <t>Einrichtung im Präventionssektor</t>
  </si>
  <si>
    <t>Sonstige Einrichtung / Institution</t>
  </si>
  <si>
    <t>% valide</t>
  </si>
  <si>
    <t>F50.x  Essstörungen</t>
  </si>
  <si>
    <t>F63.0  Pathologisches Glücksspiel</t>
  </si>
  <si>
    <t>F63.8 / F68.8  Exzessiver Medienkonsum</t>
  </si>
  <si>
    <t>F55.x  Nicht abhängigkeitserzeugende Substanzen</t>
  </si>
  <si>
    <t xml:space="preserve">  - aktuell und früher kein Diagnosekriterium erfüllt</t>
  </si>
  <si>
    <t xml:space="preserve">  - aktuell kein Diagnosekriterium erfüllt, aber frühere Diagnose</t>
  </si>
  <si>
    <t>keine suchtbezogene Hauptdiagnose</t>
  </si>
  <si>
    <t xml:space="preserve">  - sonstige Gründe</t>
  </si>
  <si>
    <t>Heroin</t>
  </si>
  <si>
    <t>Methadon</t>
  </si>
  <si>
    <t>Buprenorphin</t>
  </si>
  <si>
    <t>Fentanyl</t>
  </si>
  <si>
    <t>Andere opiathaltige Mittel / Opioide</t>
  </si>
  <si>
    <t>Cannabis</t>
  </si>
  <si>
    <t>Andere / synthetische Cannabinoide</t>
  </si>
  <si>
    <t>Barbiturate</t>
  </si>
  <si>
    <t>Benzodiazepine</t>
  </si>
  <si>
    <t>GHB / GBL</t>
  </si>
  <si>
    <t>Andere Sedativa / Hypnotika</t>
  </si>
  <si>
    <t>Kokain</t>
  </si>
  <si>
    <t>Crack</t>
  </si>
  <si>
    <t>Amphetamine</t>
  </si>
  <si>
    <t>Methamphetamine (Crystal)</t>
  </si>
  <si>
    <t>MDMA und andere verwandte Substanzen (Ecstasy)</t>
  </si>
  <si>
    <t>Synthetische Cathinone</t>
  </si>
  <si>
    <t>Andere Stimulanzien</t>
  </si>
  <si>
    <t>LSD</t>
  </si>
  <si>
    <t>Mescalin</t>
  </si>
  <si>
    <t>Ketamin</t>
  </si>
  <si>
    <t>Andere Halluzinogene</t>
  </si>
  <si>
    <t>Flüchtige Lösungsmittel</t>
  </si>
  <si>
    <t>Andere psychotrope Substanzen</t>
  </si>
  <si>
    <t>keine Nennung irgendeiner Substanz</t>
  </si>
  <si>
    <t>terrestrisch</t>
  </si>
  <si>
    <t>Online / Internet</t>
  </si>
  <si>
    <t>Gamen</t>
  </si>
  <si>
    <t>Chatten</t>
  </si>
  <si>
    <t>Surfen</t>
  </si>
  <si>
    <t>Sonstiges</t>
  </si>
  <si>
    <t>keine Nennung irgendeiner Spielform</t>
  </si>
  <si>
    <t>Psychotrope Substanzen *</t>
  </si>
  <si>
    <t>* Mehrfachnennungen möglich, % valide bezogen auf Klienten mit irgendeiner Nennung</t>
  </si>
  <si>
    <t>Automatenspiel (Geld-/Glücksspielautomaten)</t>
  </si>
  <si>
    <t>Geldspielautomaten in Spielhallen</t>
  </si>
  <si>
    <t>Geldspielautomaten in der Gastronomie</t>
  </si>
  <si>
    <t>Kleines Spiel in der Spielbank</t>
  </si>
  <si>
    <t>Großes Spiel in der Spielbank</t>
  </si>
  <si>
    <t>Sportwetten</t>
  </si>
  <si>
    <t>Pferdewetten</t>
  </si>
  <si>
    <t>Lotterien</t>
  </si>
  <si>
    <t>Andere</t>
  </si>
  <si>
    <t>Poker</t>
  </si>
  <si>
    <t>Casinospiele (großes Spiel d. Spielbank ohne Poker)</t>
  </si>
  <si>
    <t>kein Konsum</t>
  </si>
  <si>
    <t>Lifetime-Nennungen</t>
  </si>
  <si>
    <t>Glücksspiel*</t>
  </si>
  <si>
    <t>Exzessive Mediennutzung*</t>
  </si>
  <si>
    <t>F19 Andere psychotrope Substanzen / Polytoxikomanie</t>
  </si>
  <si>
    <t>Substanzbezogene Hauptdiagnosen nach ICD-10</t>
  </si>
  <si>
    <t>Sonstige suchtbezogene Hauptdiagnosen nach ICD-10</t>
  </si>
  <si>
    <t>Substanzbezogene Einzeldiagnosen nach ICD-10</t>
  </si>
  <si>
    <t>Sonstige suchtbezogene Einzeldiagnosen nach ICD-10</t>
  </si>
  <si>
    <t>Gesamt suchtbezogene Einzeldiagnosen</t>
  </si>
  <si>
    <t xml:space="preserve">In Elternzeit, im (längerfristigen) Krankenstand </t>
  </si>
  <si>
    <t>Hausfrau / Hausmann</t>
  </si>
  <si>
    <t>Sonstige Nichterwerbspersonen mit Bezug  von SGB XII-Leistungen</t>
  </si>
  <si>
    <t>Sonstige Nichterwerbspersonen ohne Bezug  von SGB XII-Leistungen</t>
  </si>
  <si>
    <t>Sonstige Nichterwerbspersonen mit Bezug von SGB XII-Leistungen</t>
  </si>
  <si>
    <t>Sonstige Nichterwerbspersonen ohne Bezug von SGB XII-Leistungen</t>
  </si>
  <si>
    <t>Bei anderen Personen</t>
  </si>
  <si>
    <t>(Fach)-Klinik, stationäre Rehabilitationseinrichtung</t>
  </si>
  <si>
    <t>Wohnheim / Übergangswohnheim</t>
  </si>
  <si>
    <t>JVA, Maßregelvollzug, Sicherheitsverwahrung</t>
  </si>
  <si>
    <t>Notunterkunft, Übernachtungsstelle</t>
  </si>
  <si>
    <t>PF – Prävention und Frühintervention</t>
  </si>
  <si>
    <t>APB – Ambulante psychotherapeutische Akutbehandlung</t>
  </si>
  <si>
    <t>AKH – Stationäre somatische Akutbehandlung</t>
  </si>
  <si>
    <t xml:space="preserve">PIA – Ambulante psychiatrische Akutbehandlung </t>
  </si>
  <si>
    <t>PKH – Stationäre psychiatrische Akutbehandlung</t>
  </si>
  <si>
    <t>Beratung und Betreuung</t>
  </si>
  <si>
    <t xml:space="preserve">NIH – Niederschwellige Hilfen </t>
  </si>
  <si>
    <t>SBS – Sucht- und Drogenberatung</t>
  </si>
  <si>
    <t>PSB – Psychosoziale Begleitung Substituierter</t>
  </si>
  <si>
    <t>SPB – Sozialpsychiatrische Betreuung</t>
  </si>
  <si>
    <t>JH – Kinder- und Jugendhilfe (SGBVIII)</t>
  </si>
  <si>
    <t>BS – Suchtberatung im Betrieb</t>
  </si>
  <si>
    <t>AOB – Arbeitsmarktorientierte Beratung</t>
  </si>
  <si>
    <t>ABP – Beschäftigung</t>
  </si>
  <si>
    <t>QUA – Qualifizierung</t>
  </si>
  <si>
    <t>AFD – Arbeitsförderung</t>
  </si>
  <si>
    <t>BRH – Berufliche Rehabilitation</t>
  </si>
  <si>
    <t>BBM – Beschäftigung für behinderte Menschen</t>
  </si>
  <si>
    <t>Suchtbehandlung</t>
  </si>
  <si>
    <t>ENT – Entgiftung</t>
  </si>
  <si>
    <t>QEN – Qualifizierter Entzug</t>
  </si>
  <si>
    <t>MED – Medikamentöse Rückfallprophylaxe</t>
  </si>
  <si>
    <t>SUB – Ambulante Substitution</t>
  </si>
  <si>
    <t>ARS – Ambulante medizinische Rehabilitation</t>
  </si>
  <si>
    <t>TAR – Ganztägig ambulante Rehabilitation</t>
  </si>
  <si>
    <t>STR – Stationäre medizinische Rehabilitation</t>
  </si>
  <si>
    <t>ADA – Adaption</t>
  </si>
  <si>
    <t>KOM – Kombinationsbehandlung (abgeschlossen)</t>
  </si>
  <si>
    <t>NAS – (Reha-)Nachsorge</t>
  </si>
  <si>
    <t>AEF – Ambulante Entlassform</t>
  </si>
  <si>
    <t>GEF – Ganztägig ambulante Entlassform</t>
  </si>
  <si>
    <t>WAB – Wechsel in die Ambulante Behandlungsform</t>
  </si>
  <si>
    <t>ABW – Ambulant betreutes Wohnen</t>
  </si>
  <si>
    <t>SOZ – Stationäres sozialtherapeutisches Wohnen</t>
  </si>
  <si>
    <t>ÜEW – Übergangswohnen</t>
  </si>
  <si>
    <t>TSM – Tagesstrukturierende Maßnahmen</t>
  </si>
  <si>
    <t>MVJ – Medizinische Versorgung im Justizvollzug</t>
  </si>
  <si>
    <t>SBJ – Suchtberatung im Justizvollzug</t>
  </si>
  <si>
    <t>ENH – Eingliederung nach Haft</t>
  </si>
  <si>
    <t>ALT – Ambulante und stationäre Altenhilfe</t>
  </si>
  <si>
    <t>HPF – Hilfen für Pflegebedürftige</t>
  </si>
  <si>
    <t>* Mehrfachnennungen möglich</t>
  </si>
  <si>
    <t>Regulär nach Beratung / Behandlungsplan</t>
  </si>
  <si>
    <t>Vorzeitig auf ärztliche / therapeutische Veranlassung</t>
  </si>
  <si>
    <t>Vorzeitig mit ärztlichem / therapeutischem Einverständnis</t>
  </si>
  <si>
    <t>Disziplinarisch</t>
  </si>
  <si>
    <t>Abbruch durch Klient</t>
  </si>
  <si>
    <t>Planmäßiger Wechsel in andere Betreuungsform</t>
  </si>
  <si>
    <t>Außerplanmäßiger Wechsel in andere Einrichtung</t>
  </si>
  <si>
    <r>
      <t xml:space="preserve">Anzahl der Kontakte </t>
    </r>
    <r>
      <rPr>
        <sz val="9"/>
        <rFont val="Arial"/>
        <family val="2"/>
      </rPr>
      <t>(während der gesamten Betreuung) *</t>
    </r>
  </si>
  <si>
    <t>PSA – Stat. psychotherap./-somatische Akutbehandlung</t>
  </si>
  <si>
    <t>SBM – Suchtbehandlung im Maßregelvollzug (§64 StGB)</t>
  </si>
  <si>
    <t>Suchtmittel / Substanzkonsum / Suchtverhalten</t>
  </si>
  <si>
    <t>Körperliche/s Gesundheit / Befinden</t>
  </si>
  <si>
    <t>Psychische Gesundheit / Seelischer Zustand</t>
  </si>
  <si>
    <t>Weiteres soziales Umfeld</t>
  </si>
  <si>
    <t>Schul- / Ausbildungs- /Arbeits- / Beschäftigungssituation</t>
  </si>
  <si>
    <t>Freizeit(bereich)</t>
  </si>
  <si>
    <t>Alltagsstrukturierung / Tagesstruktur</t>
  </si>
  <si>
    <t>Finanzielle Situation</t>
  </si>
  <si>
    <t>Wohnsituation</t>
  </si>
  <si>
    <t>Rechtliche Situation</t>
  </si>
  <si>
    <t>Fahreignung</t>
  </si>
  <si>
    <t xml:space="preserve">Sexuelle Gewalterfahrungen </t>
  </si>
  <si>
    <t>Andere Gewalterfahrungen</t>
  </si>
  <si>
    <t>Gewaltausübung</t>
  </si>
  <si>
    <t>Problembereiche (1)</t>
  </si>
  <si>
    <t>Problembereiche (2)</t>
  </si>
  <si>
    <r>
      <t>8. Problemlagen</t>
    </r>
    <r>
      <rPr>
        <b/>
        <sz val="10"/>
        <rFont val="Arial"/>
        <family val="2"/>
      </rPr>
      <t xml:space="preserve"> </t>
    </r>
    <r>
      <rPr>
        <i/>
        <sz val="8"/>
        <color indexed="12"/>
        <rFont val="Arial"/>
        <family val="2"/>
      </rPr>
      <t>(Basis: Alle Betreuungen von Klienten mit eigener Suchtsymptomatik, Mehrfachnennungen möglich)</t>
    </r>
  </si>
  <si>
    <r>
      <t xml:space="preserve">9. Konsum von Substanzen, Spielformen, Exzessive Mediennutzung </t>
    </r>
    <r>
      <rPr>
        <b/>
        <sz val="10"/>
        <rFont val="Arial"/>
        <family val="2"/>
      </rPr>
      <t xml:space="preserve"> </t>
    </r>
    <r>
      <rPr>
        <i/>
        <sz val="8"/>
        <color indexed="12"/>
        <rFont val="Arial"/>
        <family val="2"/>
      </rPr>
      <t>(Basis: Alle Betreuungen von Klienten mit eigener Suchtsymptomatik, Mehrfachnennungen möglich)</t>
    </r>
  </si>
  <si>
    <t>** bei Konsumtagen Zeilenprozent</t>
  </si>
  <si>
    <t>Konsumtage in den letzten 30 Tagen vor Betreuungsbeginn **</t>
  </si>
  <si>
    <t>Spieltage in den letzten 30 Tagen vor Betreuungsbeginn **</t>
  </si>
  <si>
    <t>** bei Spieltagen Zeilenprozent</t>
  </si>
  <si>
    <t>** bei Nutzungstagen Zeilenprozent</t>
  </si>
  <si>
    <r>
      <t xml:space="preserve">10. Diagnosen nach ICD 10 </t>
    </r>
    <r>
      <rPr>
        <i/>
        <sz val="8"/>
        <color indexed="12"/>
        <rFont val="Arial"/>
        <family val="2"/>
      </rPr>
      <t>(Basis: alle Betreuungen von Klienten mit eigener Suchtsymptomatik, bei weiteren (psychischen) Störungen: alle Betreuungen, Mehrfachnennungen möglich)</t>
    </r>
  </si>
  <si>
    <t>Familiäre Situation (Partner / Eltern / Kinder)</t>
  </si>
  <si>
    <r>
      <t>Selbständiges Wohnen</t>
    </r>
    <r>
      <rPr>
        <sz val="8"/>
        <rFont val="Arial"/>
        <family val="2"/>
      </rPr>
      <t xml:space="preserve"> (eigene / gemietete Wohnung / Haus)  </t>
    </r>
  </si>
  <si>
    <t>ASA – Ambulante somatische Akutbehandlung</t>
  </si>
  <si>
    <t>Exzessive Mediennutzung</t>
  </si>
  <si>
    <t>Schwaben</t>
  </si>
  <si>
    <t>Oberbayern</t>
  </si>
  <si>
    <t>Niederbayern</t>
  </si>
  <si>
    <t>Oberpfalz</t>
  </si>
  <si>
    <t>Oberfranken</t>
  </si>
  <si>
    <t>Mittelfranken</t>
  </si>
  <si>
    <t>Unterfranken</t>
  </si>
  <si>
    <t>gebessert</t>
  </si>
  <si>
    <t>gleich geblieben</t>
  </si>
  <si>
    <t>verschlechtert</t>
  </si>
  <si>
    <t>neu aufgetreten</t>
  </si>
  <si>
    <t>keine Nutzung</t>
  </si>
  <si>
    <t>Nutzung (1 - 30 Tage)</t>
  </si>
  <si>
    <t>kein Spielen</t>
  </si>
  <si>
    <t>Spielen (1 - 30 Tage)</t>
  </si>
  <si>
    <t>Exzessive Nutzungstage in den letzten 30 Tagen vor Betreuungsbeginn **</t>
  </si>
  <si>
    <t>Konsum (1 - 30 Tage)</t>
  </si>
  <si>
    <t>13. Exemplarische Leistungen (Stundenkontingente)</t>
  </si>
  <si>
    <t>Durch die eigene Einrichtung durchgeführte Maßnahmen *</t>
  </si>
  <si>
    <t>Standardisierter Sachbericht für die Suchtberatungsstellen im Bezirk</t>
  </si>
  <si>
    <t>bis 14 Jahre</t>
  </si>
  <si>
    <t>15 - 17 Jahre</t>
  </si>
  <si>
    <t>18 - 19 Jahre</t>
  </si>
  <si>
    <t>20 - 24 Jahre</t>
  </si>
  <si>
    <t>25 - 29 Jahre</t>
  </si>
  <si>
    <t>30 - 34 Jahre</t>
  </si>
  <si>
    <t>35 - 39 Jahre</t>
  </si>
  <si>
    <t>40 - 44 Jahre</t>
  </si>
  <si>
    <t>45 - 49 Jahre</t>
  </si>
  <si>
    <t>50 - 54 Jahre</t>
  </si>
  <si>
    <t>55 - 59 Jahre</t>
  </si>
  <si>
    <t>60 - 64 Jahre</t>
  </si>
  <si>
    <t>65 - 69 Jahre</t>
  </si>
  <si>
    <t>70 - 74 Jahre</t>
  </si>
  <si>
    <t>75 - 79 Jahre</t>
  </si>
  <si>
    <t>80 Jahre und älter</t>
  </si>
  <si>
    <t>Restl. EU-Staaten + Island, Norwegen, Schweiz</t>
  </si>
  <si>
    <t>o. Angabe</t>
  </si>
  <si>
    <r>
      <t>Stationäre Suchthilfeeinrichtung</t>
    </r>
    <r>
      <rPr>
        <sz val="8"/>
        <rFont val="Arial"/>
        <family val="2"/>
      </rPr>
      <t xml:space="preserve"> (Rehabilitation, Adaption)</t>
    </r>
  </si>
  <si>
    <r>
      <t xml:space="preserve">Anderer Beratungsdienst </t>
    </r>
    <r>
      <rPr>
        <sz val="8"/>
        <rFont val="Arial"/>
        <family val="2"/>
      </rPr>
      <t>(z.B. Ehe / Familie / SPDI)</t>
    </r>
  </si>
  <si>
    <r>
      <t xml:space="preserve">Neue psychoaktive Substanzen NPS </t>
    </r>
    <r>
      <rPr>
        <sz val="8"/>
        <rFont val="Arial"/>
        <family val="2"/>
      </rPr>
      <t>(andere als oben genannt)</t>
    </r>
  </si>
  <si>
    <t>* ohne die gültige Kategorie "ohne Angabe"</t>
  </si>
  <si>
    <t>% valide *</t>
  </si>
  <si>
    <t>außerhalb des Versorgungsgebiets (=Bezirk)</t>
  </si>
  <si>
    <t xml:space="preserve"> * Prozentwert in Spalte F bezogen auf alle KlientInnen, in Spalte G auf selbst migrierte KlientInnen</t>
  </si>
  <si>
    <t>Hauptsubstanz</t>
  </si>
  <si>
    <t>Polyvalenter Konsum</t>
  </si>
  <si>
    <t>Polyvalente Spielform</t>
  </si>
  <si>
    <t>Hauptspielform</t>
  </si>
  <si>
    <t>Polyvalente Nutzung</t>
  </si>
  <si>
    <t>keine Nennung irgendeiner exzessiven Nutzung</t>
  </si>
  <si>
    <t>Hauptnutzungsform</t>
  </si>
  <si>
    <r>
      <t>12. Stand bei Betreuungsende</t>
    </r>
    <r>
      <rPr>
        <b/>
        <sz val="10"/>
        <rFont val="Arial"/>
        <family val="2"/>
      </rPr>
      <t xml:space="preserve"> </t>
    </r>
    <r>
      <rPr>
        <sz val="8"/>
        <color indexed="10"/>
        <rFont val="Arial"/>
        <family val="2"/>
      </rPr>
      <t xml:space="preserve"> </t>
    </r>
    <r>
      <rPr>
        <sz val="8"/>
        <color indexed="12"/>
        <rFont val="Arial"/>
        <family val="2"/>
      </rPr>
      <t>(Basis: Alle beendeten Betreuungen, bei der Beurteilung nur beendete Betreuungen mit eigener Suchtproblematik)</t>
    </r>
  </si>
  <si>
    <t>Prozent **</t>
  </si>
  <si>
    <r>
      <t xml:space="preserve">Stundenkontigent pro Vollzeitstelle </t>
    </r>
    <r>
      <rPr>
        <sz val="8"/>
        <rFont val="Arial"/>
        <family val="2"/>
      </rPr>
      <t>(70% für direkte Leistungen)</t>
    </r>
  </si>
  <si>
    <t>bei einer Wochenarbeitszeit von</t>
  </si>
  <si>
    <t>entspricht</t>
  </si>
  <si>
    <t>% valide ***</t>
  </si>
  <si>
    <t>% valide*</t>
  </si>
  <si>
    <t>% valide **</t>
  </si>
  <si>
    <t>**  in Bezug auf alle Klienten mit eigener Suchtsymptomatik</t>
  </si>
  <si>
    <t>*  in Bezug auf Klienten mit suchtbezogener Hauptdiagnose</t>
  </si>
  <si>
    <r>
      <t>11. Verlauf</t>
    </r>
    <r>
      <rPr>
        <b/>
        <sz val="10"/>
        <rFont val="Arial"/>
        <family val="2"/>
      </rPr>
      <t xml:space="preserve"> </t>
    </r>
    <r>
      <rPr>
        <sz val="8"/>
        <color indexed="10"/>
        <rFont val="Arial"/>
        <family val="2"/>
      </rPr>
      <t xml:space="preserve"> </t>
    </r>
    <r>
      <rPr>
        <sz val="8"/>
        <color indexed="12"/>
        <rFont val="Arial"/>
        <family val="2"/>
      </rPr>
      <t>(Basis: Tabellen mit Bezug "zu Beginn" und "im Verlauf": Alle Betreuungen - vgl. Zelle OP 41, Tabellen mit Bezug "am Ende": alle beendeten Betreuungen - vgl. Zelle OP 40)</t>
    </r>
  </si>
  <si>
    <r>
      <t xml:space="preserve">F7 - F9:  </t>
    </r>
    <r>
      <rPr>
        <sz val="8"/>
        <rFont val="Arial"/>
        <family val="2"/>
      </rPr>
      <t xml:space="preserve"> Intelligenzminderung, Entwicklungsstörungen und ... ***</t>
    </r>
  </si>
  <si>
    <t>** ohne F63.0 (Pathologisches Spielen) und ohne F63.8 und F68.8 (Exzessiver Medienkonsum)</t>
  </si>
  <si>
    <t>*  ohne F50.x (Essstörungen) und F55.x (Schädlicher Gebrauch von nicht abhängigkeitserzeugenden Substanzen)</t>
  </si>
  <si>
    <t>*** … Verhaltens- und emotionale Störungen mit Beginn in der Kindheit und Jugend</t>
  </si>
  <si>
    <r>
      <t>Sonstige Erwerbspersonen</t>
    </r>
    <r>
      <rPr>
        <sz val="8"/>
        <rFont val="Arial"/>
        <family val="2"/>
      </rPr>
      <t xml:space="preserve"> (= Personen in besonderen Dienst-verhältnissen wie im Freiwilligendienst, als Abgeordnete oder Richter sowie mithelfende Familienangehörige)</t>
    </r>
  </si>
  <si>
    <r>
      <t>In beruflicher Reha</t>
    </r>
    <r>
      <rPr>
        <sz val="8"/>
        <rFont val="Arial"/>
        <family val="2"/>
      </rPr>
      <t xml:space="preserve"> (= Leistungen zur Teilhabe am Arbeitsleben)</t>
    </r>
  </si>
  <si>
    <t>Prozent ***</t>
  </si>
  <si>
    <t>*** Spaltenprozent bezogen auf Gesamtzahl der Beender mit eigener Symptomatik</t>
  </si>
  <si>
    <t>** Zeilenprozent bezogen auf valide Nennungen</t>
  </si>
  <si>
    <t>* nur für beendete Betreungen mit eigener Suchtsymptomatik</t>
  </si>
  <si>
    <t>Beurteilung der Problembereiche am Betreuungsende *</t>
  </si>
  <si>
    <t>keine Angaben zur Hauptsubstanz</t>
  </si>
  <si>
    <t>*** Prozentwert bei keine Angaben zur Hauptsubstanz = Missingwert</t>
  </si>
  <si>
    <t>keine Angaben zur Hauptspielform</t>
  </si>
  <si>
    <t>keine Angaben zur Hauptnutzung</t>
  </si>
  <si>
    <t>Gesamt *</t>
  </si>
  <si>
    <t xml:space="preserve"> * Summe der Zellen E87, E89 und E90</t>
  </si>
  <si>
    <r>
      <t>6. Soziodemographische Daten</t>
    </r>
    <r>
      <rPr>
        <b/>
        <sz val="10"/>
        <rFont val="Arial"/>
        <family val="2"/>
      </rPr>
      <t xml:space="preserve"> </t>
    </r>
    <r>
      <rPr>
        <i/>
        <sz val="8"/>
        <color indexed="12"/>
        <rFont val="Arial"/>
        <family val="2"/>
      </rPr>
      <t>(Basis: Personen - letzte Betreuung im Erhebungszeitraum = Zelle OP 38)</t>
    </r>
  </si>
  <si>
    <r>
      <t xml:space="preserve"> - davon mit eigener Fluchterfahrung </t>
    </r>
    <r>
      <rPr>
        <sz val="8"/>
        <color rgb="FFFF0000"/>
        <rFont val="Arial"/>
        <family val="2"/>
      </rPr>
      <t>(lifetime)</t>
    </r>
    <r>
      <rPr>
        <sz val="8"/>
        <rFont val="Arial"/>
        <family val="2"/>
      </rPr>
      <t xml:space="preserve"> *</t>
    </r>
  </si>
  <si>
    <r>
      <t xml:space="preserve">2. Selektive und indizierte Prävention </t>
    </r>
    <r>
      <rPr>
        <i/>
        <sz val="8"/>
        <color indexed="12"/>
        <rFont val="Arial"/>
        <family val="2"/>
      </rPr>
      <t xml:space="preserve"> (bitte die Summe der tatsächlich erbrachten Stunden aller Mitarbeiter/innen eintragen ***)</t>
    </r>
  </si>
  <si>
    <r>
      <t xml:space="preserve">Anzahl der </t>
    </r>
    <r>
      <rPr>
        <b/>
        <sz val="9"/>
        <rFont val="Arial"/>
        <family val="2"/>
      </rPr>
      <t>Klienten (Personenbezug)</t>
    </r>
    <r>
      <rPr>
        <sz val="9"/>
        <rFont val="Arial"/>
        <family val="2"/>
      </rPr>
      <t xml:space="preserve"> (mit einem oder mehreren dokumentierten Kerndatensätzen) *</t>
    </r>
  </si>
  <si>
    <t>Formularversion für die manuelle Dateneingabe vom 20.12.2021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</si>
</sst>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\ &quot;Std.&quot;"/>
  </numFmts>
  <fonts count="49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i/>
      <sz val="8"/>
      <color indexed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8"/>
      <color indexed="12"/>
      <name val="Arial"/>
      <family val="2"/>
    </font>
    <font>
      <b/>
      <i/>
      <sz val="10"/>
      <color indexed="10"/>
      <name val="Arial"/>
      <family val="2"/>
    </font>
    <font>
      <sz val="9"/>
      <color indexed="43"/>
      <name val="Arial"/>
      <family val="2"/>
    </font>
    <font>
      <sz val="7"/>
      <name val="Arial"/>
      <family val="2"/>
    </font>
    <font>
      <sz val="7"/>
      <color indexed="12"/>
      <name val="Arial"/>
      <family val="2"/>
    </font>
    <font>
      <b/>
      <i/>
      <sz val="8"/>
      <color indexed="12"/>
      <name val="Arial"/>
      <family val="2"/>
    </font>
    <font>
      <u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b/>
      <i/>
      <sz val="9"/>
      <color indexed="10"/>
      <name val="Arial"/>
      <family val="2"/>
    </font>
    <font>
      <b/>
      <i/>
      <sz val="8"/>
      <color theme="0"/>
      <name val="Arial"/>
      <family val="2"/>
    </font>
    <font>
      <sz val="18"/>
      <name val="Arial"/>
      <family val="2"/>
    </font>
    <font>
      <b/>
      <i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sz val="9"/>
      <color theme="0" tint="-0.14999847407452621"/>
      <name val="Arial"/>
      <family val="2"/>
    </font>
    <font>
      <b/>
      <sz val="9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8"/>
      <color rgb="FFFF0000"/>
      <name val="Arial"/>
      <family val="2"/>
    </font>
    <font>
      <sz val="9"/>
      <color rgb="FFFFFF00"/>
      <name val="Arial"/>
      <family val="2"/>
    </font>
    <font>
      <b/>
      <i/>
      <sz val="8"/>
      <color rgb="FFFFFF00"/>
      <name val="Arial"/>
      <family val="2"/>
    </font>
    <font>
      <b/>
      <i/>
      <sz val="9"/>
      <color theme="0"/>
      <name val="Arial"/>
      <family val="2"/>
    </font>
    <font>
      <sz val="9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lightGray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2" borderId="1" applyNumberFormat="0" applyFont="0" applyBorder="0" applyAlignment="0">
      <alignment horizontal="left"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38">
    <xf numFmtId="0" fontId="0" fillId="0" borderId="0" xfId="0"/>
    <xf numFmtId="0" fontId="4" fillId="5" borderId="2" xfId="1" applyNumberFormat="1" applyFont="1" applyFill="1" applyBorder="1" applyAlignment="1" applyProtection="1">
      <alignment horizontal="right" vertical="center" wrapText="1"/>
      <protection locked="0"/>
    </xf>
    <xf numFmtId="2" fontId="8" fillId="5" borderId="4" xfId="0" applyNumberFormat="1" applyFont="1" applyFill="1" applyBorder="1" applyAlignment="1" applyProtection="1">
      <alignment horizontal="right" vertical="center" wrapText="1"/>
      <protection locked="0"/>
    </xf>
    <xf numFmtId="2" fontId="8" fillId="5" borderId="7" xfId="0" applyNumberFormat="1" applyFont="1" applyFill="1" applyBorder="1" applyAlignment="1" applyProtection="1">
      <alignment horizontal="right" vertical="top" wrapText="1"/>
      <protection locked="0"/>
    </xf>
    <xf numFmtId="2" fontId="8" fillId="5" borderId="2" xfId="0" applyNumberFormat="1" applyFont="1" applyFill="1" applyBorder="1" applyAlignment="1" applyProtection="1">
      <alignment horizontal="right" vertical="center" wrapText="1"/>
      <protection locked="0"/>
    </xf>
    <xf numFmtId="2" fontId="8" fillId="5" borderId="7" xfId="0" applyNumberFormat="1" applyFont="1" applyFill="1" applyBorder="1" applyAlignment="1" applyProtection="1">
      <alignment horizontal="right" vertical="center"/>
      <protection locked="0"/>
    </xf>
    <xf numFmtId="0" fontId="4" fillId="5" borderId="6" xfId="0" applyFont="1" applyFill="1" applyBorder="1" applyAlignment="1" applyProtection="1">
      <alignment vertical="center" wrapText="1"/>
      <protection locked="0"/>
    </xf>
    <xf numFmtId="0" fontId="4" fillId="5" borderId="2" xfId="0" applyFont="1" applyFill="1" applyBorder="1" applyAlignment="1" applyProtection="1">
      <alignment vertical="center" wrapText="1"/>
      <protection locked="0"/>
    </xf>
    <xf numFmtId="0" fontId="4" fillId="5" borderId="9" xfId="0" applyFont="1" applyFill="1" applyBorder="1" applyAlignment="1" applyProtection="1">
      <alignment vertical="center" wrapText="1"/>
      <protection locked="0"/>
    </xf>
    <xf numFmtId="0" fontId="4" fillId="5" borderId="4" xfId="0" applyFont="1" applyFill="1" applyBorder="1" applyAlignment="1" applyProtection="1">
      <alignment vertical="center" wrapText="1"/>
      <protection locked="0"/>
    </xf>
    <xf numFmtId="0" fontId="4" fillId="5" borderId="10" xfId="0" applyFont="1" applyFill="1" applyBorder="1" applyAlignment="1" applyProtection="1">
      <alignment vertical="center" wrapText="1"/>
      <protection locked="0"/>
    </xf>
    <xf numFmtId="0" fontId="4" fillId="5" borderId="11" xfId="0" applyFont="1" applyFill="1" applyBorder="1" applyAlignment="1" applyProtection="1">
      <alignment vertical="center" wrapText="1"/>
      <protection locked="0"/>
    </xf>
    <xf numFmtId="0" fontId="4" fillId="5" borderId="3" xfId="0" applyFont="1" applyFill="1" applyBorder="1" applyAlignment="1" applyProtection="1">
      <alignment vertical="center" wrapText="1"/>
      <protection locked="0"/>
    </xf>
    <xf numFmtId="0" fontId="4" fillId="5" borderId="13" xfId="0" applyFont="1" applyFill="1" applyBorder="1" applyAlignment="1" applyProtection="1">
      <alignment vertical="center" wrapText="1"/>
      <protection locked="0"/>
    </xf>
    <xf numFmtId="0" fontId="33" fillId="0" borderId="0" xfId="0" applyFont="1" applyAlignment="1" applyProtection="1">
      <alignment vertical="center"/>
    </xf>
    <xf numFmtId="0" fontId="4" fillId="5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5" borderId="9" xfId="1" applyNumberFormat="1" applyFont="1" applyFill="1" applyBorder="1" applyAlignment="1" applyProtection="1">
      <alignment horizontal="right" vertical="center" wrapText="1"/>
      <protection locked="0"/>
    </xf>
    <xf numFmtId="1" fontId="4" fillId="5" borderId="2" xfId="0" applyNumberFormat="1" applyFont="1" applyFill="1" applyBorder="1" applyAlignment="1" applyProtection="1">
      <alignment vertical="center" wrapText="1"/>
      <protection locked="0"/>
    </xf>
    <xf numFmtId="0" fontId="8" fillId="5" borderId="6" xfId="0" applyFont="1" applyFill="1" applyBorder="1" applyAlignment="1" applyProtection="1">
      <alignment vertical="center" wrapText="1"/>
      <protection locked="0"/>
    </xf>
    <xf numFmtId="0" fontId="29" fillId="0" borderId="0" xfId="0" applyFont="1" applyAlignment="1" applyProtection="1">
      <alignment vertical="center" wrapText="1"/>
    </xf>
    <xf numFmtId="0" fontId="4" fillId="5" borderId="15" xfId="0" applyFont="1" applyFill="1" applyBorder="1" applyAlignment="1" applyProtection="1">
      <alignment vertical="center" wrapText="1"/>
      <protection locked="0"/>
    </xf>
    <xf numFmtId="165" fontId="14" fillId="5" borderId="2" xfId="0" applyNumberFormat="1" applyFont="1" applyFill="1" applyBorder="1" applyAlignment="1" applyProtection="1">
      <alignment horizontal="right" vertical="center"/>
      <protection locked="0"/>
    </xf>
    <xf numFmtId="2" fontId="14" fillId="5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3" fillId="7" borderId="0" xfId="0" applyFont="1" applyFill="1" applyAlignment="1" applyProtection="1">
      <alignment vertical="center"/>
    </xf>
    <xf numFmtId="0" fontId="15" fillId="7" borderId="0" xfId="0" applyFont="1" applyFill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right" vertical="center" wrapText="1"/>
    </xf>
    <xf numFmtId="0" fontId="16" fillId="0" borderId="0" xfId="0" applyFont="1" applyAlignment="1" applyProtection="1">
      <alignment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 applyProtection="1">
      <alignment vertical="center" wrapText="1"/>
    </xf>
    <xf numFmtId="164" fontId="3" fillId="3" borderId="2" xfId="0" applyNumberFormat="1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/>
    </xf>
    <xf numFmtId="164" fontId="3" fillId="3" borderId="2" xfId="0" applyNumberFormat="1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/>
    </xf>
    <xf numFmtId="164" fontId="4" fillId="3" borderId="9" xfId="0" applyNumberFormat="1" applyFont="1" applyFill="1" applyBorder="1" applyAlignment="1" applyProtection="1">
      <alignment vertical="center" wrapText="1"/>
    </xf>
    <xf numFmtId="164" fontId="4" fillId="3" borderId="4" xfId="0" applyNumberFormat="1" applyFont="1" applyFill="1" applyBorder="1" applyAlignment="1" applyProtection="1">
      <alignment vertical="center" wrapText="1"/>
    </xf>
    <xf numFmtId="0" fontId="20" fillId="3" borderId="4" xfId="0" applyNumberFormat="1" applyFont="1" applyFill="1" applyBorder="1" applyAlignment="1" applyProtection="1">
      <alignment vertical="center" wrapText="1"/>
    </xf>
    <xf numFmtId="164" fontId="3" fillId="3" borderId="4" xfId="0" applyNumberFormat="1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 wrapText="1"/>
    </xf>
    <xf numFmtId="164" fontId="8" fillId="13" borderId="2" xfId="0" applyNumberFormat="1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164" fontId="4" fillId="3" borderId="10" xfId="0" applyNumberFormat="1" applyFont="1" applyFill="1" applyBorder="1" applyAlignment="1" applyProtection="1">
      <alignment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35" fillId="0" borderId="0" xfId="0" applyFont="1" applyAlignment="1" applyProtection="1">
      <alignment vertical="center"/>
    </xf>
    <xf numFmtId="0" fontId="29" fillId="14" borderId="0" xfId="0" applyFont="1" applyFill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1" fillId="9" borderId="2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vertical="center" wrapText="1"/>
    </xf>
    <xf numFmtId="0" fontId="38" fillId="0" borderId="0" xfId="0" applyFont="1" applyAlignment="1" applyProtection="1">
      <alignment vertical="center"/>
    </xf>
    <xf numFmtId="0" fontId="15" fillId="10" borderId="20" xfId="0" applyFont="1" applyFill="1" applyBorder="1" applyAlignment="1" applyProtection="1">
      <alignment vertical="center"/>
    </xf>
    <xf numFmtId="0" fontId="15" fillId="10" borderId="0" xfId="0" applyFont="1" applyFill="1" applyBorder="1" applyAlignment="1" applyProtection="1">
      <alignment vertical="center"/>
    </xf>
    <xf numFmtId="0" fontId="0" fillId="10" borderId="14" xfId="0" applyFill="1" applyBorder="1" applyAlignment="1" applyProtection="1">
      <alignment vertical="center"/>
    </xf>
    <xf numFmtId="0" fontId="15" fillId="10" borderId="8" xfId="0" applyFont="1" applyFill="1" applyBorder="1" applyAlignment="1" applyProtection="1">
      <alignment vertical="center"/>
    </xf>
    <xf numFmtId="0" fontId="0" fillId="10" borderId="21" xfId="0" applyFill="1" applyBorder="1" applyAlignment="1" applyProtection="1">
      <alignment vertical="center"/>
    </xf>
    <xf numFmtId="0" fontId="0" fillId="10" borderId="6" xfId="0" applyFill="1" applyBorder="1" applyAlignment="1" applyProtection="1">
      <alignment vertical="center"/>
    </xf>
    <xf numFmtId="0" fontId="31" fillId="14" borderId="0" xfId="0" applyFont="1" applyFill="1" applyAlignment="1" applyProtection="1">
      <alignment vertical="center"/>
    </xf>
    <xf numFmtId="164" fontId="4" fillId="3" borderId="15" xfId="0" applyNumberFormat="1" applyFont="1" applyFill="1" applyBorder="1" applyAlignment="1" applyProtection="1">
      <alignment vertical="center" wrapText="1"/>
    </xf>
    <xf numFmtId="0" fontId="4" fillId="3" borderId="15" xfId="0" applyNumberFormat="1" applyFont="1" applyFill="1" applyBorder="1" applyAlignment="1" applyProtection="1">
      <alignment vertical="center" wrapText="1"/>
    </xf>
    <xf numFmtId="0" fontId="29" fillId="0" borderId="0" xfId="0" applyFont="1" applyFill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164" fontId="4" fillId="3" borderId="11" xfId="0" applyNumberFormat="1" applyFont="1" applyFill="1" applyBorder="1" applyAlignment="1" applyProtection="1">
      <alignment vertical="center" wrapText="1"/>
    </xf>
    <xf numFmtId="0" fontId="36" fillId="0" borderId="0" xfId="0" applyFont="1" applyFill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vertical="center" wrapText="1"/>
    </xf>
    <xf numFmtId="0" fontId="0" fillId="0" borderId="5" xfId="0" applyBorder="1" applyAlignment="1" applyProtection="1">
      <alignment vertical="center"/>
    </xf>
    <xf numFmtId="0" fontId="20" fillId="3" borderId="2" xfId="0" applyNumberFormat="1" applyFont="1" applyFill="1" applyBorder="1" applyAlignment="1" applyProtection="1">
      <alignment vertical="center" wrapText="1"/>
    </xf>
    <xf numFmtId="0" fontId="34" fillId="0" borderId="0" xfId="0" applyFont="1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1" fontId="3" fillId="3" borderId="6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Protection="1"/>
    <xf numFmtId="0" fontId="3" fillId="0" borderId="0" xfId="0" applyFont="1" applyFill="1" applyProtection="1"/>
    <xf numFmtId="0" fontId="11" fillId="0" borderId="0" xfId="0" applyFont="1" applyProtection="1"/>
    <xf numFmtId="2" fontId="14" fillId="3" borderId="8" xfId="0" applyNumberFormat="1" applyFont="1" applyFill="1" applyBorder="1" applyAlignment="1" applyProtection="1">
      <alignment horizontal="center"/>
    </xf>
    <xf numFmtId="2" fontId="8" fillId="3" borderId="7" xfId="0" applyNumberFormat="1" applyFont="1" applyFill="1" applyBorder="1" applyAlignment="1" applyProtection="1">
      <alignment horizontal="right" vertical="center"/>
    </xf>
    <xf numFmtId="2" fontId="8" fillId="3" borderId="2" xfId="0" applyNumberFormat="1" applyFont="1" applyFill="1" applyBorder="1" applyAlignment="1" applyProtection="1">
      <alignment horizontal="center"/>
    </xf>
    <xf numFmtId="2" fontId="8" fillId="3" borderId="7" xfId="0" applyNumberFormat="1" applyFont="1" applyFill="1" applyBorder="1" applyAlignment="1" applyProtection="1">
      <alignment horizontal="right"/>
    </xf>
    <xf numFmtId="2" fontId="8" fillId="3" borderId="4" xfId="0" applyNumberFormat="1" applyFont="1" applyFill="1" applyBorder="1" applyAlignment="1" applyProtection="1">
      <alignment horizontal="center"/>
    </xf>
    <xf numFmtId="2" fontId="8" fillId="3" borderId="2" xfId="0" applyNumberFormat="1" applyFont="1" applyFill="1" applyBorder="1" applyAlignment="1" applyProtection="1">
      <alignment horizontal="center" vertical="top" wrapText="1"/>
    </xf>
    <xf numFmtId="0" fontId="0" fillId="0" borderId="0" xfId="0" applyFill="1" applyBorder="1" applyProtection="1"/>
    <xf numFmtId="0" fontId="15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/>
    <xf numFmtId="0" fontId="14" fillId="3" borderId="2" xfId="0" applyFont="1" applyFill="1" applyBorder="1" applyAlignment="1" applyProtection="1">
      <alignment vertical="center"/>
    </xf>
    <xf numFmtId="0" fontId="4" fillId="9" borderId="16" xfId="0" applyFont="1" applyFill="1" applyBorder="1" applyAlignment="1" applyProtection="1">
      <alignment vertical="center"/>
    </xf>
    <xf numFmtId="0" fontId="0" fillId="9" borderId="3" xfId="0" applyFill="1" applyBorder="1" applyAlignment="1" applyProtection="1">
      <alignment vertical="center"/>
    </xf>
    <xf numFmtId="0" fontId="11" fillId="15" borderId="3" xfId="0" applyFont="1" applyFill="1" applyBorder="1" applyAlignment="1" applyProtection="1">
      <alignment horizontal="center" vertical="center"/>
    </xf>
    <xf numFmtId="2" fontId="14" fillId="3" borderId="2" xfId="0" applyNumberFormat="1" applyFont="1" applyFill="1" applyBorder="1" applyAlignment="1" applyProtection="1">
      <alignment horizontal="right" vertical="center"/>
    </xf>
    <xf numFmtId="0" fontId="29" fillId="0" borderId="0" xfId="0" applyFont="1" applyProtection="1"/>
    <xf numFmtId="0" fontId="3" fillId="0" borderId="0" xfId="0" applyFont="1" applyProtection="1"/>
    <xf numFmtId="0" fontId="11" fillId="12" borderId="2" xfId="0" applyFont="1" applyFill="1" applyBorder="1" applyAlignment="1" applyProtection="1">
      <alignment horizontal="center" vertical="center"/>
      <protection locked="0"/>
    </xf>
    <xf numFmtId="3" fontId="4" fillId="5" borderId="3" xfId="1" applyNumberFormat="1" applyFont="1" applyFill="1" applyBorder="1" applyAlignment="1" applyProtection="1">
      <alignment horizontal="right" vertical="center" wrapText="1"/>
      <protection locked="0"/>
    </xf>
    <xf numFmtId="3" fontId="4" fillId="5" borderId="2" xfId="1" applyNumberFormat="1" applyFont="1" applyFill="1" applyBorder="1" applyAlignment="1" applyProtection="1">
      <alignment horizontal="right" vertical="center" wrapText="1"/>
      <protection locked="0"/>
    </xf>
    <xf numFmtId="3" fontId="3" fillId="6" borderId="2" xfId="0" applyNumberFormat="1" applyFont="1" applyFill="1" applyBorder="1" applyAlignment="1" applyProtection="1">
      <alignment vertical="center"/>
      <protection locked="0"/>
    </xf>
    <xf numFmtId="3" fontId="3" fillId="3" borderId="2" xfId="0" applyNumberFormat="1" applyFont="1" applyFill="1" applyBorder="1" applyAlignment="1" applyProtection="1">
      <alignment vertical="center"/>
    </xf>
    <xf numFmtId="0" fontId="1" fillId="9" borderId="3" xfId="0" applyFont="1" applyFill="1" applyBorder="1" applyAlignment="1" applyProtection="1">
      <alignment horizontal="center" vertical="center"/>
    </xf>
    <xf numFmtId="164" fontId="41" fillId="10" borderId="0" xfId="0" applyNumberFormat="1" applyFont="1" applyFill="1" applyBorder="1" applyAlignment="1" applyProtection="1">
      <alignment vertical="center" wrapText="1"/>
    </xf>
    <xf numFmtId="0" fontId="41" fillId="10" borderId="18" xfId="0" applyFont="1" applyFill="1" applyBorder="1" applyAlignment="1" applyProtection="1">
      <alignment vertical="center" wrapText="1"/>
    </xf>
    <xf numFmtId="164" fontId="41" fillId="10" borderId="5" xfId="0" applyNumberFormat="1" applyFont="1" applyFill="1" applyBorder="1" applyAlignment="1" applyProtection="1">
      <alignment vertical="center" wrapText="1"/>
    </xf>
    <xf numFmtId="164" fontId="41" fillId="10" borderId="19" xfId="0" applyNumberFormat="1" applyFont="1" applyFill="1" applyBorder="1" applyAlignment="1" applyProtection="1">
      <alignment vertical="center" wrapText="1"/>
    </xf>
    <xf numFmtId="0" fontId="41" fillId="10" borderId="20" xfId="0" applyFont="1" applyFill="1" applyBorder="1" applyAlignment="1" applyProtection="1">
      <alignment vertical="center" wrapText="1"/>
    </xf>
    <xf numFmtId="164" fontId="41" fillId="10" borderId="14" xfId="0" applyNumberFormat="1" applyFont="1" applyFill="1" applyBorder="1" applyAlignment="1" applyProtection="1">
      <alignment vertical="center" wrapText="1"/>
    </xf>
    <xf numFmtId="0" fontId="41" fillId="10" borderId="8" xfId="0" applyFont="1" applyFill="1" applyBorder="1" applyAlignment="1" applyProtection="1">
      <alignment vertical="center" wrapText="1"/>
    </xf>
    <xf numFmtId="164" fontId="41" fillId="10" borderId="21" xfId="0" applyNumberFormat="1" applyFont="1" applyFill="1" applyBorder="1" applyAlignment="1" applyProtection="1">
      <alignment vertical="center" wrapText="1"/>
    </xf>
    <xf numFmtId="164" fontId="41" fillId="10" borderId="6" xfId="0" applyNumberFormat="1" applyFont="1" applyFill="1" applyBorder="1" applyAlignment="1" applyProtection="1">
      <alignment vertical="center" wrapText="1"/>
    </xf>
    <xf numFmtId="0" fontId="4" fillId="5" borderId="19" xfId="0" applyFont="1" applyFill="1" applyBorder="1" applyAlignment="1" applyProtection="1">
      <alignment vertical="center" wrapText="1"/>
      <protection locked="0"/>
    </xf>
    <xf numFmtId="0" fontId="42" fillId="10" borderId="8" xfId="0" applyFont="1" applyFill="1" applyBorder="1" applyAlignment="1" applyProtection="1">
      <alignment vertical="center" wrapText="1"/>
    </xf>
    <xf numFmtId="164" fontId="42" fillId="10" borderId="21" xfId="0" applyNumberFormat="1" applyFont="1" applyFill="1" applyBorder="1" applyAlignment="1" applyProtection="1">
      <alignment vertical="center" wrapText="1"/>
    </xf>
    <xf numFmtId="0" fontId="15" fillId="10" borderId="21" xfId="0" applyFont="1" applyFill="1" applyBorder="1" applyAlignment="1" applyProtection="1">
      <alignment vertical="center"/>
    </xf>
    <xf numFmtId="0" fontId="4" fillId="3" borderId="9" xfId="0" applyNumberFormat="1" applyFont="1" applyFill="1" applyBorder="1" applyAlignment="1" applyProtection="1">
      <alignment vertical="center" wrapText="1"/>
    </xf>
    <xf numFmtId="164" fontId="42" fillId="10" borderId="6" xfId="0" applyNumberFormat="1" applyFont="1" applyFill="1" applyBorder="1" applyAlignment="1" applyProtection="1">
      <alignment vertical="center" wrapText="1"/>
    </xf>
    <xf numFmtId="0" fontId="19" fillId="0" borderId="0" xfId="0" applyFont="1" applyAlignment="1">
      <alignment vertical="center"/>
    </xf>
    <xf numFmtId="0" fontId="29" fillId="14" borderId="0" xfId="0" applyFont="1" applyFill="1" applyAlignment="1" applyProtection="1">
      <alignment vertical="center" wrapText="1"/>
      <protection locked="0"/>
    </xf>
    <xf numFmtId="0" fontId="33" fillId="14" borderId="0" xfId="0" applyFont="1" applyFill="1" applyAlignment="1" applyProtection="1">
      <alignment vertical="center"/>
    </xf>
    <xf numFmtId="0" fontId="46" fillId="0" borderId="0" xfId="0" applyFont="1" applyAlignment="1" applyProtection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164" fontId="4" fillId="3" borderId="9" xfId="0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vertical="center" wrapText="1"/>
    </xf>
    <xf numFmtId="0" fontId="30" fillId="0" borderId="0" xfId="0" applyFont="1" applyFill="1" applyAlignment="1" applyProtection="1">
      <alignment vertical="center"/>
    </xf>
    <xf numFmtId="0" fontId="45" fillId="0" borderId="0" xfId="0" applyFont="1" applyFill="1" applyAlignment="1" applyProtection="1">
      <alignment vertical="center"/>
    </xf>
    <xf numFmtId="0" fontId="47" fillId="0" borderId="0" xfId="0" applyFont="1" applyAlignment="1" applyProtection="1">
      <alignment vertical="center"/>
    </xf>
    <xf numFmtId="0" fontId="4" fillId="17" borderId="2" xfId="0" applyFont="1" applyFill="1" applyBorder="1" applyAlignment="1" applyProtection="1">
      <alignment vertical="center" wrapText="1"/>
      <protection locked="0"/>
    </xf>
    <xf numFmtId="0" fontId="36" fillId="0" borderId="0" xfId="0" applyFont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1" fontId="48" fillId="17" borderId="4" xfId="0" applyNumberFormat="1" applyFont="1" applyFill="1" applyBorder="1" applyAlignment="1" applyProtection="1">
      <alignment vertical="center" wrapText="1"/>
    </xf>
    <xf numFmtId="0" fontId="29" fillId="14" borderId="0" xfId="0" applyFont="1" applyFill="1"/>
    <xf numFmtId="0" fontId="29" fillId="0" borderId="0" xfId="0" applyFont="1" applyAlignment="1">
      <alignment vertical="center"/>
    </xf>
    <xf numFmtId="0" fontId="29" fillId="0" borderId="0" xfId="3" applyFont="1" applyAlignment="1">
      <alignment vertical="center"/>
    </xf>
    <xf numFmtId="0" fontId="11" fillId="0" borderId="0" xfId="3" applyAlignment="1">
      <alignment vertical="center"/>
    </xf>
    <xf numFmtId="0" fontId="0" fillId="0" borderId="0" xfId="0" applyAlignment="1">
      <alignment vertical="center"/>
    </xf>
    <xf numFmtId="0" fontId="40" fillId="3" borderId="7" xfId="0" applyFont="1" applyFill="1" applyBorder="1" applyAlignment="1" applyProtection="1">
      <alignment horizontal="center" vertical="center"/>
    </xf>
    <xf numFmtId="0" fontId="0" fillId="0" borderId="16" xfId="0" applyBorder="1" applyAlignment="1">
      <alignment vertical="center"/>
    </xf>
    <xf numFmtId="0" fontId="39" fillId="9" borderId="21" xfId="0" applyFont="1" applyFill="1" applyBorder="1" applyAlignment="1" applyProtection="1">
      <alignment vertical="center"/>
    </xf>
    <xf numFmtId="0" fontId="0" fillId="0" borderId="21" xfId="0" applyBorder="1" applyAlignment="1">
      <alignment vertical="center"/>
    </xf>
    <xf numFmtId="0" fontId="0" fillId="0" borderId="6" xfId="0" applyBorder="1" applyAlignment="1">
      <alignment vertical="center"/>
    </xf>
    <xf numFmtId="0" fontId="14" fillId="3" borderId="7" xfId="0" applyFont="1" applyFill="1" applyBorder="1" applyAlignment="1" applyProtection="1">
      <alignment horizontal="left" vertical="center" wrapText="1"/>
    </xf>
    <xf numFmtId="0" fontId="0" fillId="0" borderId="16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4" fillId="3" borderId="18" xfId="0" applyFont="1" applyFill="1" applyBorder="1" applyAlignment="1" applyProtection="1">
      <alignment horizontal="left" vertical="center" wrapText="1"/>
    </xf>
    <xf numFmtId="0" fontId="0" fillId="0" borderId="5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left" vertical="center" wrapText="1"/>
    </xf>
    <xf numFmtId="0" fontId="0" fillId="0" borderId="16" xfId="0" applyBorder="1" applyAlignment="1" applyProtection="1"/>
    <xf numFmtId="0" fontId="0" fillId="0" borderId="3" xfId="0" applyBorder="1" applyAlignment="1" applyProtection="1"/>
    <xf numFmtId="0" fontId="0" fillId="0" borderId="16" xfId="0" applyBorder="1" applyAlignment="1" applyProtection="1">
      <alignment vertical="center" wrapText="1"/>
    </xf>
    <xf numFmtId="0" fontId="4" fillId="4" borderId="7" xfId="0" applyFont="1" applyFill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horizontal="left" vertical="center" wrapText="1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vertical="center"/>
    </xf>
    <xf numFmtId="2" fontId="8" fillId="3" borderId="7" xfId="0" applyNumberFormat="1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4" fillId="4" borderId="8" xfId="0" applyFont="1" applyFill="1" applyBorder="1" applyAlignment="1" applyProtection="1">
      <alignment vertical="center" wrapText="1"/>
    </xf>
    <xf numFmtId="0" fontId="11" fillId="0" borderId="21" xfId="0" applyFont="1" applyBorder="1" applyAlignment="1" applyProtection="1">
      <alignment vertical="center" wrapText="1"/>
    </xf>
    <xf numFmtId="0" fontId="4" fillId="4" borderId="7" xfId="0" applyFont="1" applyFill="1" applyBorder="1" applyAlignment="1" applyProtection="1">
      <alignment vertical="center" wrapText="1"/>
    </xf>
    <xf numFmtId="0" fontId="11" fillId="0" borderId="16" xfId="0" applyFont="1" applyBorder="1" applyAlignment="1" applyProtection="1">
      <alignment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42" fillId="10" borderId="18" xfId="0" applyFont="1" applyFill="1" applyBorder="1" applyAlignment="1" applyProtection="1">
      <alignment horizontal="center" vertical="center" wrapText="1"/>
    </xf>
    <xf numFmtId="0" fontId="43" fillId="10" borderId="5" xfId="0" applyFont="1" applyFill="1" applyBorder="1" applyAlignment="1" applyProtection="1">
      <alignment horizontal="center" vertical="center" wrapText="1"/>
    </xf>
    <xf numFmtId="0" fontId="43" fillId="10" borderId="19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/>
    </xf>
    <xf numFmtId="0" fontId="4" fillId="4" borderId="9" xfId="0" applyFont="1" applyFill="1" applyBorder="1" applyAlignment="1" applyProtection="1">
      <alignment vertical="center"/>
    </xf>
    <xf numFmtId="0" fontId="3" fillId="3" borderId="7" xfId="0" applyNumberFormat="1" applyFont="1" applyFill="1" applyBorder="1" applyAlignment="1" applyProtection="1">
      <alignment vertical="center" wrapText="1"/>
    </xf>
    <xf numFmtId="0" fontId="3" fillId="3" borderId="16" xfId="0" applyNumberFormat="1" applyFont="1" applyFill="1" applyBorder="1" applyAlignment="1" applyProtection="1">
      <alignment vertical="center" wrapText="1"/>
    </xf>
    <xf numFmtId="0" fontId="3" fillId="3" borderId="3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 applyProtection="1">
      <alignment vertical="center"/>
    </xf>
    <xf numFmtId="0" fontId="4" fillId="4" borderId="12" xfId="0" applyFont="1" applyFill="1" applyBorder="1" applyAlignment="1" applyProtection="1">
      <alignment horizontal="left" vertical="center" wrapText="1"/>
    </xf>
    <xf numFmtId="0" fontId="4" fillId="4" borderId="17" xfId="0" applyFont="1" applyFill="1" applyBorder="1" applyAlignment="1" applyProtection="1">
      <alignment horizontal="left" vertical="center"/>
    </xf>
    <xf numFmtId="0" fontId="4" fillId="4" borderId="17" xfId="0" applyFont="1" applyFill="1" applyBorder="1" applyAlignment="1" applyProtection="1">
      <alignment vertical="center"/>
    </xf>
    <xf numFmtId="0" fontId="11" fillId="0" borderId="17" xfId="0" applyFont="1" applyBorder="1" applyAlignment="1" applyProtection="1">
      <alignment vertical="center"/>
    </xf>
    <xf numFmtId="0" fontId="8" fillId="8" borderId="7" xfId="0" applyFont="1" applyFill="1" applyBorder="1" applyAlignment="1" applyProtection="1"/>
    <xf numFmtId="0" fontId="8" fillId="8" borderId="2" xfId="0" applyFont="1" applyFill="1" applyBorder="1" applyAlignment="1" applyProtection="1"/>
    <xf numFmtId="0" fontId="0" fillId="0" borderId="2" xfId="0" applyBorder="1" applyAlignment="1" applyProtection="1"/>
    <xf numFmtId="0" fontId="0" fillId="0" borderId="16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17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4" fillId="4" borderId="8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vertical="center" wrapText="1"/>
    </xf>
    <xf numFmtId="0" fontId="3" fillId="3" borderId="16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2" fontId="14" fillId="3" borderId="15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4" fillId="4" borderId="20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4" fillId="4" borderId="18" xfId="0" applyFont="1" applyFill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 wrapText="1"/>
    </xf>
    <xf numFmtId="0" fontId="3" fillId="10" borderId="7" xfId="0" applyFont="1" applyFill="1" applyBorder="1" applyAlignment="1" applyProtection="1">
      <alignment horizontal="left" vertical="center" wrapText="1"/>
    </xf>
    <xf numFmtId="0" fontId="1" fillId="10" borderId="16" xfId="0" applyFont="1" applyFill="1" applyBorder="1" applyAlignment="1" applyProtection="1">
      <alignment vertical="center"/>
    </xf>
    <xf numFmtId="0" fontId="4" fillId="0" borderId="16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4" fillId="4" borderId="10" xfId="0" applyFont="1" applyFill="1" applyBorder="1" applyAlignment="1" applyProtection="1">
      <alignment horizontal="left" vertical="center"/>
    </xf>
    <xf numFmtId="0" fontId="4" fillId="4" borderId="11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16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/>
    </xf>
    <xf numFmtId="0" fontId="4" fillId="4" borderId="12" xfId="0" applyFont="1" applyFill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3" fillId="3" borderId="25" xfId="0" applyFont="1" applyFill="1" applyBorder="1" applyAlignment="1" applyProtection="1">
      <alignment vertical="center" wrapText="1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1" fillId="9" borderId="7" xfId="0" applyFont="1" applyFill="1" applyBorder="1" applyAlignment="1" applyProtection="1">
      <alignment horizontal="center" vertical="center"/>
    </xf>
    <xf numFmtId="0" fontId="1" fillId="9" borderId="3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4" borderId="25" xfId="0" applyFont="1" applyFill="1" applyBorder="1" applyAlignment="1" applyProtection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4" fillId="4" borderId="21" xfId="0" applyFont="1" applyFill="1" applyBorder="1" applyAlignment="1" applyProtection="1">
      <alignment vertical="center"/>
    </xf>
    <xf numFmtId="0" fontId="4" fillId="4" borderId="23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 wrapText="1"/>
    </xf>
    <xf numFmtId="0" fontId="4" fillId="5" borderId="7" xfId="0" applyFont="1" applyFill="1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4" fillId="5" borderId="7" xfId="0" applyFont="1" applyFill="1" applyBorder="1" applyAlignment="1" applyProtection="1">
      <alignment vertical="center"/>
      <protection locked="0"/>
    </xf>
    <xf numFmtId="0" fontId="4" fillId="5" borderId="16" xfId="0" applyFont="1" applyFill="1" applyBorder="1" applyAlignment="1" applyProtection="1">
      <alignment vertical="center"/>
      <protection locked="0"/>
    </xf>
    <xf numFmtId="14" fontId="4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 wrapText="1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11" fillId="5" borderId="16" xfId="0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7" xfId="0" applyFont="1" applyFill="1" applyBorder="1" applyAlignment="1" applyProtection="1">
      <alignment horizontal="center" vertical="center"/>
      <protection locked="0"/>
    </xf>
    <xf numFmtId="1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3" fontId="4" fillId="5" borderId="7" xfId="0" applyNumberFormat="1" applyFont="1" applyFill="1" applyBorder="1" applyAlignment="1" applyProtection="1">
      <alignment horizontal="left" vertical="center"/>
      <protection locked="0"/>
    </xf>
    <xf numFmtId="0" fontId="4" fillId="5" borderId="16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4" fillId="4" borderId="7" xfId="0" applyFont="1" applyFill="1" applyBorder="1" applyAlignment="1" applyProtection="1">
      <alignment horizontal="center" vertical="center" wrapText="1"/>
    </xf>
    <xf numFmtId="0" fontId="2" fillId="5" borderId="7" xfId="2" applyFill="1" applyBorder="1" applyAlignment="1" applyProtection="1">
      <alignment vertical="center"/>
      <protection locked="0"/>
    </xf>
    <xf numFmtId="0" fontId="4" fillId="5" borderId="7" xfId="0" applyFont="1" applyFill="1" applyBorder="1" applyAlignment="1" applyProtection="1">
      <alignment horizontal="left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0" fontId="11" fillId="11" borderId="16" xfId="0" applyFont="1" applyFill="1" applyBorder="1" applyAlignment="1" applyProtection="1">
      <alignment horizontal="center" vertical="center"/>
    </xf>
    <xf numFmtId="0" fontId="11" fillId="11" borderId="3" xfId="0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vertical="center" wrapText="1"/>
    </xf>
    <xf numFmtId="0" fontId="0" fillId="7" borderId="2" xfId="0" applyFill="1" applyBorder="1" applyAlignment="1" applyProtection="1">
      <alignment vertical="center" wrapText="1"/>
    </xf>
    <xf numFmtId="0" fontId="0" fillId="7" borderId="2" xfId="0" applyFill="1" applyBorder="1" applyAlignment="1" applyProtection="1">
      <alignment vertical="center"/>
    </xf>
    <xf numFmtId="0" fontId="6" fillId="3" borderId="16" xfId="0" applyFont="1" applyFill="1" applyBorder="1" applyAlignment="1" applyProtection="1">
      <alignment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16" borderId="7" xfId="0" applyFont="1" applyFill="1" applyBorder="1" applyAlignment="1" applyProtection="1">
      <alignment vertical="center" wrapText="1"/>
    </xf>
    <xf numFmtId="0" fontId="11" fillId="16" borderId="16" xfId="0" applyFont="1" applyFill="1" applyBorder="1" applyAlignment="1" applyProtection="1">
      <alignment vertical="center" wrapText="1"/>
    </xf>
    <xf numFmtId="0" fontId="11" fillId="16" borderId="3" xfId="0" applyFont="1" applyFill="1" applyBorder="1" applyAlignment="1" applyProtection="1">
      <alignment vertical="center" wrapText="1"/>
    </xf>
    <xf numFmtId="0" fontId="28" fillId="0" borderId="0" xfId="0" applyFont="1" applyBorder="1" applyAlignment="1" applyProtection="1">
      <alignment vertical="center"/>
    </xf>
    <xf numFmtId="0" fontId="0" fillId="0" borderId="16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3" fillId="3" borderId="16" xfId="0" applyNumberFormat="1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vertical="center"/>
    </xf>
    <xf numFmtId="0" fontId="2" fillId="5" borderId="7" xfId="2" applyFill="1" applyBorder="1" applyAlignment="1" applyProtection="1">
      <alignment vertical="center" wrapText="1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vertical="center" wrapText="1"/>
    </xf>
    <xf numFmtId="0" fontId="11" fillId="0" borderId="1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/>
    </xf>
    <xf numFmtId="0" fontId="3" fillId="3" borderId="2" xfId="0" applyNumberFormat="1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</xf>
    <xf numFmtId="0" fontId="1" fillId="9" borderId="2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vertical="center" wrapText="1"/>
    </xf>
    <xf numFmtId="0" fontId="4" fillId="0" borderId="26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3" fillId="3" borderId="8" xfId="0" applyFont="1" applyFill="1" applyBorder="1" applyAlignment="1" applyProtection="1">
      <alignment vertical="center" wrapText="1"/>
    </xf>
    <xf numFmtId="0" fontId="4" fillId="4" borderId="16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1" fillId="9" borderId="7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3" fillId="3" borderId="7" xfId="0" applyNumberFormat="1" applyFont="1" applyFill="1" applyBorder="1" applyAlignment="1" applyProtection="1">
      <alignment vertical="center"/>
    </xf>
    <xf numFmtId="0" fontId="4" fillId="4" borderId="16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2" fontId="14" fillId="3" borderId="8" xfId="0" applyNumberFormat="1" applyFont="1" applyFill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11" fillId="0" borderId="6" xfId="0" applyFont="1" applyBorder="1" applyAlignment="1" applyProtection="1">
      <alignment vertical="center" wrapText="1"/>
    </xf>
    <xf numFmtId="0" fontId="14" fillId="3" borderId="2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vertical="center" wrapText="1"/>
    </xf>
    <xf numFmtId="0" fontId="11" fillId="0" borderId="9" xfId="0" applyFont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11" fillId="0" borderId="4" xfId="0" applyFont="1" applyBorder="1" applyAlignment="1" applyProtection="1">
      <alignment vertical="center" wrapText="1"/>
    </xf>
    <xf numFmtId="0" fontId="8" fillId="13" borderId="7" xfId="0" applyFont="1" applyFill="1" applyBorder="1" applyAlignment="1" applyProtection="1">
      <alignment horizontal="right" vertical="center" wrapText="1"/>
    </xf>
    <xf numFmtId="0" fontId="11" fillId="0" borderId="16" xfId="0" applyFont="1" applyBorder="1" applyAlignment="1" applyProtection="1">
      <alignment horizontal="right" vertical="center" wrapText="1"/>
    </xf>
    <xf numFmtId="0" fontId="11" fillId="0" borderId="3" xfId="0" applyFont="1" applyBorder="1" applyAlignment="1" applyProtection="1">
      <alignment horizontal="right" vertical="center" wrapText="1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vertical="center"/>
    </xf>
    <xf numFmtId="0" fontId="42" fillId="10" borderId="20" xfId="0" applyFont="1" applyFill="1" applyBorder="1" applyAlignment="1" applyProtection="1">
      <alignment horizontal="center" vertical="center" wrapText="1"/>
    </xf>
    <xf numFmtId="0" fontId="43" fillId="10" borderId="20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3" fillId="10" borderId="7" xfId="0" applyNumberFormat="1" applyFont="1" applyFill="1" applyBorder="1" applyAlignment="1" applyProtection="1">
      <alignment vertical="center" wrapText="1"/>
    </xf>
    <xf numFmtId="0" fontId="1" fillId="9" borderId="16" xfId="0" applyFont="1" applyFill="1" applyBorder="1" applyAlignment="1" applyProtection="1">
      <alignment horizontal="center" vertical="center"/>
    </xf>
    <xf numFmtId="0" fontId="1" fillId="9" borderId="16" xfId="0" applyFont="1" applyFill="1" applyBorder="1" applyAlignment="1" applyProtection="1">
      <alignment horizontal="center" vertical="center" wrapText="1"/>
    </xf>
    <xf numFmtId="0" fontId="43" fillId="10" borderId="8" xfId="0" applyFont="1" applyFill="1" applyBorder="1" applyAlignment="1" applyProtection="1">
      <alignment horizontal="center" vertical="center" wrapText="1"/>
    </xf>
    <xf numFmtId="0" fontId="42" fillId="10" borderId="0" xfId="0" applyFont="1" applyFill="1" applyBorder="1" applyAlignment="1" applyProtection="1">
      <alignment horizontal="center" vertical="center" wrapText="1"/>
    </xf>
    <xf numFmtId="0" fontId="43" fillId="10" borderId="21" xfId="0" applyFont="1" applyFill="1" applyBorder="1" applyAlignment="1" applyProtection="1">
      <alignment horizontal="center" vertical="center" wrapText="1"/>
    </xf>
    <xf numFmtId="0" fontId="42" fillId="10" borderId="14" xfId="0" applyFont="1" applyFill="1" applyBorder="1" applyAlignment="1" applyProtection="1">
      <alignment horizontal="center" vertical="center" wrapText="1"/>
    </xf>
    <xf numFmtId="0" fontId="43" fillId="10" borderId="6" xfId="0" applyFont="1" applyFill="1" applyBorder="1" applyAlignment="1" applyProtection="1">
      <alignment horizontal="center" vertical="center" wrapText="1"/>
    </xf>
    <xf numFmtId="0" fontId="43" fillId="10" borderId="0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19" xfId="0" applyBorder="1" applyAlignment="1" applyProtection="1">
      <alignment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vertical="center" wrapText="1"/>
    </xf>
    <xf numFmtId="0" fontId="4" fillId="4" borderId="27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3" fillId="10" borderId="14" xfId="0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11" fillId="0" borderId="19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14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top"/>
      <protection locked="0"/>
    </xf>
  </cellXfs>
  <cellStyles count="4">
    <cellStyle name="Gesamtfarbe" xfId="1" xr:uid="{00000000-0005-0000-0000-000000000000}"/>
    <cellStyle name="Link" xfId="2" builtinId="8"/>
    <cellStyle name="Standard" xfId="0" builtinId="0"/>
    <cellStyle name="Standard 2" xfId="3" xr:uid="{69115420-2091-4E5B-A8A1-F661A0E7A02A}"/>
  </cellStyles>
  <dxfs count="2">
    <dxf>
      <font>
        <b/>
        <i val="0"/>
        <condense val="0"/>
        <extend val="0"/>
        <color indexed="10"/>
      </font>
      <fill>
        <patternFill>
          <bgColor indexed="31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CC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9525</xdr:rowOff>
        </xdr:from>
        <xdr:to>
          <xdr:col>16</xdr:col>
          <xdr:colOff>28575</xdr:colOff>
          <xdr:row>1</xdr:row>
          <xdr:rowOff>0</xdr:rowOff>
        </xdr:to>
        <xdr:sp macro="" textlink="">
          <xdr:nvSpPr>
            <xdr:cNvPr id="4187" name="ComboBox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V404"/>
  <sheetViews>
    <sheetView tabSelected="1" zoomScaleNormal="100" zoomScaleSheetLayoutView="100" workbookViewId="0">
      <selection activeCell="A2" sqref="A2:P2"/>
    </sheetView>
  </sheetViews>
  <sheetFormatPr baseColWidth="10" defaultColWidth="11.42578125" defaultRowHeight="12.75" x14ac:dyDescent="0.2"/>
  <cols>
    <col min="1" max="1" width="19.7109375" style="23" customWidth="1"/>
    <col min="2" max="8" width="9.5703125" style="23" customWidth="1"/>
    <col min="9" max="13" width="9.85546875" style="23" customWidth="1"/>
    <col min="14" max="16" width="9.5703125" style="23" customWidth="1"/>
    <col min="17" max="19" width="3.7109375" style="23" customWidth="1"/>
    <col min="20" max="20" width="5" style="23" customWidth="1"/>
    <col min="21" max="16384" width="11.42578125" style="23"/>
  </cols>
  <sheetData>
    <row r="1" spans="1:19" ht="20.25" x14ac:dyDescent="0.2">
      <c r="A1" s="177" t="s">
        <v>380</v>
      </c>
      <c r="B1" s="178"/>
      <c r="C1" s="178"/>
      <c r="D1" s="178"/>
      <c r="E1" s="178"/>
      <c r="F1" s="178"/>
      <c r="G1" s="178"/>
      <c r="H1" s="178"/>
      <c r="I1" s="178"/>
      <c r="J1" s="178"/>
      <c r="K1" s="179" t="str">
        <f>IF(ISBLANK(O1)," &gt;&gt; bitte rechts den Bezirk auswählen &gt;&gt;","")</f>
        <v xml:space="preserve"> &gt;&gt; bitte rechts den Bezirk auswählen &gt;&gt;</v>
      </c>
      <c r="L1" s="180"/>
      <c r="M1" s="180"/>
      <c r="N1" s="181"/>
      <c r="O1" s="125"/>
      <c r="P1" s="125"/>
      <c r="Q1" s="147"/>
      <c r="R1" s="19"/>
    </row>
    <row r="2" spans="1:19" x14ac:dyDescent="0.2">
      <c r="A2" s="318" t="s">
        <v>445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20"/>
      <c r="Q2" s="148" t="s">
        <v>361</v>
      </c>
      <c r="R2" s="14">
        <v>1</v>
      </c>
    </row>
    <row r="3" spans="1:19" x14ac:dyDescent="0.2">
      <c r="Q3" s="148" t="s">
        <v>362</v>
      </c>
      <c r="R3" s="14">
        <v>2</v>
      </c>
    </row>
    <row r="4" spans="1:19" x14ac:dyDescent="0.2">
      <c r="A4" s="24" t="s">
        <v>41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148" t="s">
        <v>363</v>
      </c>
      <c r="R4" s="14">
        <v>3</v>
      </c>
    </row>
    <row r="5" spans="1:19" x14ac:dyDescent="0.2">
      <c r="A5" s="53" t="str">
        <f>IF(S18=0,"","Bitte alle nachfolgenden Felder zur Einrichtung ausfüllen")</f>
        <v>Bitte alle nachfolgenden Felder zur Einrichtung ausfüllen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148" t="s">
        <v>364</v>
      </c>
      <c r="R5" s="14">
        <v>4</v>
      </c>
    </row>
    <row r="6" spans="1:19" x14ac:dyDescent="0.2">
      <c r="A6" s="304" t="s">
        <v>0</v>
      </c>
      <c r="B6" s="305"/>
      <c r="C6" s="305"/>
      <c r="D6" s="305"/>
      <c r="E6" s="305"/>
      <c r="F6" s="273"/>
      <c r="G6" s="297"/>
      <c r="H6" s="298"/>
      <c r="I6" s="298"/>
      <c r="J6" s="298"/>
      <c r="K6" s="298"/>
      <c r="L6" s="295"/>
      <c r="M6" s="295"/>
      <c r="N6" s="295"/>
      <c r="O6" s="295"/>
      <c r="P6" s="296"/>
      <c r="Q6" s="148" t="s">
        <v>365</v>
      </c>
      <c r="R6" s="14">
        <v>5</v>
      </c>
      <c r="S6" s="83">
        <f>IF(ISBLANK(G6),1,)</f>
        <v>1</v>
      </c>
    </row>
    <row r="7" spans="1:19" x14ac:dyDescent="0.2">
      <c r="A7" s="304" t="s">
        <v>34</v>
      </c>
      <c r="B7" s="305" t="s">
        <v>34</v>
      </c>
      <c r="C7" s="305" t="s">
        <v>34</v>
      </c>
      <c r="D7" s="305" t="s">
        <v>34</v>
      </c>
      <c r="E7" s="305" t="s">
        <v>34</v>
      </c>
      <c r="F7" s="273"/>
      <c r="G7" s="297"/>
      <c r="H7" s="298"/>
      <c r="I7" s="298"/>
      <c r="J7" s="298"/>
      <c r="K7" s="298"/>
      <c r="L7" s="295"/>
      <c r="M7" s="295"/>
      <c r="N7" s="295"/>
      <c r="O7" s="295"/>
      <c r="P7" s="296"/>
      <c r="Q7" s="14" t="s">
        <v>366</v>
      </c>
      <c r="R7" s="14">
        <v>6</v>
      </c>
      <c r="S7" s="83">
        <f t="shared" ref="S7:S17" si="0">IF(ISBLANK(G7),1,)</f>
        <v>1</v>
      </c>
    </row>
    <row r="8" spans="1:19" x14ac:dyDescent="0.2">
      <c r="A8" s="304" t="s">
        <v>35</v>
      </c>
      <c r="B8" s="305" t="s">
        <v>35</v>
      </c>
      <c r="C8" s="305" t="s">
        <v>35</v>
      </c>
      <c r="D8" s="305" t="s">
        <v>35</v>
      </c>
      <c r="E8" s="305" t="s">
        <v>35</v>
      </c>
      <c r="F8" s="273"/>
      <c r="G8" s="330"/>
      <c r="H8" s="325"/>
      <c r="I8" s="325"/>
      <c r="J8" s="325"/>
      <c r="K8" s="325"/>
      <c r="L8" s="326"/>
      <c r="M8" s="326"/>
      <c r="N8" s="326"/>
      <c r="O8" s="326"/>
      <c r="P8" s="327"/>
      <c r="Q8" s="14" t="s">
        <v>367</v>
      </c>
      <c r="R8" s="14">
        <v>7</v>
      </c>
      <c r="S8" s="83">
        <f t="shared" si="0"/>
        <v>1</v>
      </c>
    </row>
    <row r="9" spans="1:19" x14ac:dyDescent="0.2">
      <c r="A9" s="304" t="s">
        <v>30</v>
      </c>
      <c r="B9" s="305" t="s">
        <v>30</v>
      </c>
      <c r="C9" s="305" t="s">
        <v>30</v>
      </c>
      <c r="D9" s="305" t="s">
        <v>30</v>
      </c>
      <c r="E9" s="305" t="s">
        <v>30</v>
      </c>
      <c r="F9" s="273"/>
      <c r="G9" s="297"/>
      <c r="H9" s="298"/>
      <c r="I9" s="298"/>
      <c r="J9" s="298"/>
      <c r="K9" s="298"/>
      <c r="L9" s="295"/>
      <c r="M9" s="295"/>
      <c r="N9" s="295"/>
      <c r="O9" s="295"/>
      <c r="P9" s="296"/>
      <c r="Q9" s="14"/>
      <c r="S9" s="83">
        <f t="shared" si="0"/>
        <v>1</v>
      </c>
    </row>
    <row r="10" spans="1:19" x14ac:dyDescent="0.2">
      <c r="A10" s="304" t="s">
        <v>33</v>
      </c>
      <c r="B10" s="305" t="s">
        <v>33</v>
      </c>
      <c r="C10" s="305" t="s">
        <v>33</v>
      </c>
      <c r="D10" s="305" t="s">
        <v>33</v>
      </c>
      <c r="E10" s="305" t="s">
        <v>33</v>
      </c>
      <c r="F10" s="273"/>
      <c r="G10" s="297"/>
      <c r="H10" s="298"/>
      <c r="I10" s="298"/>
      <c r="J10" s="298"/>
      <c r="K10" s="298"/>
      <c r="L10" s="295"/>
      <c r="M10" s="295"/>
      <c r="N10" s="295"/>
      <c r="O10" s="295"/>
      <c r="P10" s="296"/>
      <c r="S10" s="83">
        <f t="shared" si="0"/>
        <v>1</v>
      </c>
    </row>
    <row r="11" spans="1:19" x14ac:dyDescent="0.2">
      <c r="A11" s="304" t="s">
        <v>31</v>
      </c>
      <c r="B11" s="305" t="s">
        <v>31</v>
      </c>
      <c r="C11" s="305" t="s">
        <v>31</v>
      </c>
      <c r="D11" s="305" t="s">
        <v>31</v>
      </c>
      <c r="E11" s="305" t="s">
        <v>31</v>
      </c>
      <c r="F11" s="273"/>
      <c r="G11" s="297"/>
      <c r="H11" s="298"/>
      <c r="I11" s="298"/>
      <c r="J11" s="298"/>
      <c r="K11" s="298"/>
      <c r="L11" s="295"/>
      <c r="M11" s="295"/>
      <c r="N11" s="295"/>
      <c r="O11" s="295"/>
      <c r="P11" s="296"/>
      <c r="S11" s="83">
        <f t="shared" si="0"/>
        <v>1</v>
      </c>
    </row>
    <row r="12" spans="1:19" x14ac:dyDescent="0.2">
      <c r="A12" s="304" t="s">
        <v>32</v>
      </c>
      <c r="B12" s="305" t="s">
        <v>32</v>
      </c>
      <c r="C12" s="305" t="s">
        <v>32</v>
      </c>
      <c r="D12" s="305" t="s">
        <v>32</v>
      </c>
      <c r="E12" s="305" t="s">
        <v>32</v>
      </c>
      <c r="F12" s="273"/>
      <c r="G12" s="329"/>
      <c r="H12" s="298"/>
      <c r="I12" s="298"/>
      <c r="J12" s="298"/>
      <c r="K12" s="298"/>
      <c r="L12" s="295"/>
      <c r="M12" s="295"/>
      <c r="N12" s="295"/>
      <c r="O12" s="295"/>
      <c r="P12" s="296"/>
      <c r="S12" s="83">
        <f t="shared" si="0"/>
        <v>1</v>
      </c>
    </row>
    <row r="13" spans="1:19" x14ac:dyDescent="0.2">
      <c r="A13" s="304" t="s">
        <v>1</v>
      </c>
      <c r="B13" s="305" t="s">
        <v>1</v>
      </c>
      <c r="C13" s="305" t="s">
        <v>1</v>
      </c>
      <c r="D13" s="305" t="s">
        <v>1</v>
      </c>
      <c r="E13" s="305" t="s">
        <v>1</v>
      </c>
      <c r="F13" s="273"/>
      <c r="G13" s="297"/>
      <c r="H13" s="298"/>
      <c r="I13" s="298"/>
      <c r="J13" s="298"/>
      <c r="K13" s="298"/>
      <c r="L13" s="295"/>
      <c r="M13" s="295"/>
      <c r="N13" s="295"/>
      <c r="O13" s="295"/>
      <c r="P13" s="296"/>
      <c r="S13" s="83">
        <f t="shared" si="0"/>
        <v>1</v>
      </c>
    </row>
    <row r="14" spans="1:19" x14ac:dyDescent="0.2">
      <c r="A14" s="304" t="s">
        <v>2</v>
      </c>
      <c r="B14" s="305" t="s">
        <v>2</v>
      </c>
      <c r="C14" s="305" t="s">
        <v>2</v>
      </c>
      <c r="D14" s="305" t="s">
        <v>2</v>
      </c>
      <c r="E14" s="305" t="s">
        <v>2</v>
      </c>
      <c r="F14" s="273"/>
      <c r="G14" s="297"/>
      <c r="H14" s="298"/>
      <c r="I14" s="298"/>
      <c r="J14" s="298"/>
      <c r="K14" s="298"/>
      <c r="L14" s="295"/>
      <c r="M14" s="295"/>
      <c r="N14" s="295"/>
      <c r="O14" s="295"/>
      <c r="P14" s="296"/>
      <c r="S14" s="83">
        <f t="shared" si="0"/>
        <v>1</v>
      </c>
    </row>
    <row r="15" spans="1:19" x14ac:dyDescent="0.2">
      <c r="A15" s="304" t="s">
        <v>3</v>
      </c>
      <c r="B15" s="305" t="s">
        <v>3</v>
      </c>
      <c r="C15" s="305" t="s">
        <v>3</v>
      </c>
      <c r="D15" s="305" t="s">
        <v>3</v>
      </c>
      <c r="E15" s="305" t="s">
        <v>3</v>
      </c>
      <c r="F15" s="273"/>
      <c r="G15" s="297"/>
      <c r="H15" s="298"/>
      <c r="I15" s="298"/>
      <c r="J15" s="298"/>
      <c r="K15" s="298"/>
      <c r="L15" s="295"/>
      <c r="M15" s="295"/>
      <c r="N15" s="295"/>
      <c r="O15" s="295"/>
      <c r="P15" s="296"/>
      <c r="S15" s="83">
        <f t="shared" si="0"/>
        <v>1</v>
      </c>
    </row>
    <row r="16" spans="1:19" x14ac:dyDescent="0.2">
      <c r="A16" s="304" t="s">
        <v>42</v>
      </c>
      <c r="B16" s="305" t="s">
        <v>42</v>
      </c>
      <c r="C16" s="305" t="s">
        <v>42</v>
      </c>
      <c r="D16" s="305" t="s">
        <v>42</v>
      </c>
      <c r="E16" s="305" t="s">
        <v>42</v>
      </c>
      <c r="F16" s="273"/>
      <c r="G16" s="324"/>
      <c r="H16" s="325"/>
      <c r="I16" s="325"/>
      <c r="J16" s="325"/>
      <c r="K16" s="325"/>
      <c r="L16" s="326"/>
      <c r="M16" s="326"/>
      <c r="N16" s="326"/>
      <c r="O16" s="326"/>
      <c r="P16" s="327"/>
      <c r="S16" s="83">
        <f t="shared" si="0"/>
        <v>1</v>
      </c>
    </row>
    <row r="17" spans="1:22" x14ac:dyDescent="0.2">
      <c r="A17" s="304" t="s">
        <v>75</v>
      </c>
      <c r="B17" s="305" t="s">
        <v>43</v>
      </c>
      <c r="C17" s="305" t="s">
        <v>43</v>
      </c>
      <c r="D17" s="305" t="s">
        <v>43</v>
      </c>
      <c r="E17" s="305" t="s">
        <v>43</v>
      </c>
      <c r="F17" s="273"/>
      <c r="G17" s="328" t="s">
        <v>38</v>
      </c>
      <c r="H17" s="186"/>
      <c r="I17" s="299">
        <v>44197</v>
      </c>
      <c r="J17" s="300"/>
      <c r="K17" s="300"/>
      <c r="L17" s="328" t="s">
        <v>61</v>
      </c>
      <c r="M17" s="186"/>
      <c r="N17" s="299">
        <v>44561</v>
      </c>
      <c r="O17" s="300"/>
      <c r="P17" s="323"/>
      <c r="Q17" s="83">
        <f>IF(ISBLANK(I17),1,)</f>
        <v>0</v>
      </c>
      <c r="R17" s="83">
        <f>IF(ISBLANK(N17),1,)</f>
        <v>0</v>
      </c>
      <c r="S17" s="83">
        <f t="shared" si="0"/>
        <v>0</v>
      </c>
    </row>
    <row r="18" spans="1:22" x14ac:dyDescent="0.2">
      <c r="A18" s="25"/>
      <c r="B18" s="25"/>
      <c r="C18" s="25"/>
      <c r="D18" s="25"/>
      <c r="E18" s="25"/>
      <c r="F18" s="24"/>
      <c r="G18" s="25"/>
      <c r="H18" s="25"/>
      <c r="I18" s="25"/>
      <c r="J18" s="25"/>
      <c r="K18" s="25"/>
      <c r="L18" s="25"/>
      <c r="M18" s="25"/>
      <c r="S18" s="83">
        <f>SUM(S6:S17)</f>
        <v>11</v>
      </c>
    </row>
    <row r="19" spans="1:22" x14ac:dyDescent="0.2">
      <c r="A19" s="24" t="s">
        <v>65</v>
      </c>
      <c r="B19" s="25"/>
      <c r="C19" s="25"/>
      <c r="D19" s="25"/>
      <c r="E19" s="25"/>
      <c r="F19" s="25"/>
      <c r="H19" s="26" t="s">
        <v>134</v>
      </c>
    </row>
    <row r="20" spans="1:22" x14ac:dyDescent="0.2">
      <c r="A20" s="53" t="str">
        <f>IF(G27=0,"","Bitte alle Felder zum/r Ansprechpartner/in eintragen")</f>
        <v>Bitte alle Felder zum/r Ansprechpartner/in eintragen</v>
      </c>
      <c r="B20" s="25"/>
      <c r="C20" s="25"/>
      <c r="D20" s="25"/>
      <c r="E20" s="25"/>
      <c r="F20" s="25"/>
      <c r="H20" s="53" t="str">
        <f>IF(V33=0,"","Bitte Gewichtung der Problematik eintragen")</f>
        <v>Bitte Gewichtung der Problematik eintragen</v>
      </c>
      <c r="M20" s="53" t="str">
        <f>IF(U33=0,"","Falscher Gewichtungswert")</f>
        <v/>
      </c>
    </row>
    <row r="21" spans="1:22" x14ac:dyDescent="0.2">
      <c r="A21" s="27" t="s">
        <v>4</v>
      </c>
      <c r="B21" s="294"/>
      <c r="C21" s="295"/>
      <c r="D21" s="295"/>
      <c r="E21" s="295"/>
      <c r="F21" s="296"/>
      <c r="G21" s="83">
        <f>IF(ISBLANK(B21),1,)</f>
        <v>1</v>
      </c>
      <c r="H21" s="203" t="s">
        <v>46</v>
      </c>
      <c r="I21" s="293"/>
      <c r="J21" s="293"/>
      <c r="K21" s="293"/>
      <c r="L21" s="293"/>
      <c r="M21" s="273"/>
      <c r="N21" s="273"/>
      <c r="O21" s="321" t="s">
        <v>132</v>
      </c>
      <c r="P21" s="322"/>
    </row>
    <row r="22" spans="1:22" x14ac:dyDescent="0.2">
      <c r="A22" s="27" t="s">
        <v>66</v>
      </c>
      <c r="B22" s="294"/>
      <c r="C22" s="295"/>
      <c r="D22" s="295"/>
      <c r="E22" s="295"/>
      <c r="F22" s="296"/>
      <c r="G22" s="83">
        <f t="shared" ref="G22:G26" si="1">IF(ISBLANK(B22),1,)</f>
        <v>1</v>
      </c>
      <c r="H22" s="304" t="s">
        <v>7</v>
      </c>
      <c r="I22" s="305"/>
      <c r="J22" s="305"/>
      <c r="K22" s="305"/>
      <c r="L22" s="305"/>
      <c r="M22" s="273"/>
      <c r="N22" s="273"/>
      <c r="O22" s="316"/>
      <c r="P22" s="317"/>
      <c r="Q22" s="172">
        <f>IF(O22=1,1,0)</f>
        <v>0</v>
      </c>
      <c r="R22" s="172">
        <f>IF(O22=2,1,0)</f>
        <v>0</v>
      </c>
      <c r="S22" s="172">
        <f>IF(O22=3,1,0)</f>
        <v>0</v>
      </c>
      <c r="T22" s="172">
        <f>IF(O22=0,1,0)</f>
        <v>1</v>
      </c>
      <c r="U22" s="173" t="str">
        <f>IF(O22&gt;3,1,"")</f>
        <v/>
      </c>
      <c r="V22" s="173">
        <f>IF(O22="",1,0)</f>
        <v>1</v>
      </c>
    </row>
    <row r="23" spans="1:22" x14ac:dyDescent="0.2">
      <c r="A23" s="27" t="s">
        <v>5</v>
      </c>
      <c r="B23" s="294"/>
      <c r="C23" s="295"/>
      <c r="D23" s="295"/>
      <c r="E23" s="295"/>
      <c r="F23" s="296"/>
      <c r="G23" s="83">
        <f t="shared" si="1"/>
        <v>1</v>
      </c>
      <c r="H23" s="304" t="s">
        <v>8</v>
      </c>
      <c r="I23" s="305"/>
      <c r="J23" s="305"/>
      <c r="K23" s="305"/>
      <c r="L23" s="305"/>
      <c r="M23" s="273"/>
      <c r="N23" s="273"/>
      <c r="O23" s="316"/>
      <c r="P23" s="317"/>
      <c r="Q23" s="172">
        <f t="shared" ref="Q23:Q32" si="2">IF(O23=1,1,0)</f>
        <v>0</v>
      </c>
      <c r="R23" s="172">
        <f t="shared" ref="R23:R32" si="3">IF(O23=2,1,0)</f>
        <v>0</v>
      </c>
      <c r="S23" s="172">
        <f t="shared" ref="S23:S32" si="4">IF(O23=3,1,0)</f>
        <v>0</v>
      </c>
      <c r="T23" s="172">
        <f t="shared" ref="T23:T32" si="5">IF(O23=0,1,0)</f>
        <v>1</v>
      </c>
      <c r="U23" s="173" t="str">
        <f t="shared" ref="U23:U32" si="6">IF(O23&gt;3,1,"")</f>
        <v/>
      </c>
      <c r="V23" s="173">
        <f t="shared" ref="V23:V32" si="7">IF(O23="",1,0)</f>
        <v>1</v>
      </c>
    </row>
    <row r="24" spans="1:22" x14ac:dyDescent="0.2">
      <c r="A24" s="27" t="s">
        <v>33</v>
      </c>
      <c r="B24" s="294"/>
      <c r="C24" s="295"/>
      <c r="D24" s="295"/>
      <c r="E24" s="295"/>
      <c r="F24" s="296"/>
      <c r="G24" s="83">
        <f t="shared" si="1"/>
        <v>1</v>
      </c>
      <c r="H24" s="304" t="s">
        <v>9</v>
      </c>
      <c r="I24" s="305"/>
      <c r="J24" s="305"/>
      <c r="K24" s="305"/>
      <c r="L24" s="305"/>
      <c r="M24" s="273"/>
      <c r="N24" s="273"/>
      <c r="O24" s="316"/>
      <c r="P24" s="317"/>
      <c r="Q24" s="172">
        <f t="shared" si="2"/>
        <v>0</v>
      </c>
      <c r="R24" s="172">
        <f t="shared" si="3"/>
        <v>0</v>
      </c>
      <c r="S24" s="172">
        <f t="shared" si="4"/>
        <v>0</v>
      </c>
      <c r="T24" s="172">
        <f t="shared" si="5"/>
        <v>1</v>
      </c>
      <c r="U24" s="173" t="str">
        <f t="shared" si="6"/>
        <v/>
      </c>
      <c r="V24" s="173">
        <f t="shared" si="7"/>
        <v>1</v>
      </c>
    </row>
    <row r="25" spans="1:22" x14ac:dyDescent="0.2">
      <c r="A25" s="27" t="s">
        <v>31</v>
      </c>
      <c r="B25" s="294"/>
      <c r="C25" s="295"/>
      <c r="D25" s="295"/>
      <c r="E25" s="295"/>
      <c r="F25" s="296"/>
      <c r="G25" s="83">
        <f t="shared" si="1"/>
        <v>1</v>
      </c>
      <c r="H25" s="304" t="s">
        <v>10</v>
      </c>
      <c r="I25" s="305"/>
      <c r="J25" s="305"/>
      <c r="K25" s="305"/>
      <c r="L25" s="305"/>
      <c r="M25" s="273"/>
      <c r="N25" s="273"/>
      <c r="O25" s="316"/>
      <c r="P25" s="317"/>
      <c r="Q25" s="172">
        <f t="shared" si="2"/>
        <v>0</v>
      </c>
      <c r="R25" s="172">
        <f t="shared" si="3"/>
        <v>0</v>
      </c>
      <c r="S25" s="172">
        <f t="shared" si="4"/>
        <v>0</v>
      </c>
      <c r="T25" s="172">
        <f t="shared" si="5"/>
        <v>1</v>
      </c>
      <c r="U25" s="173" t="str">
        <f t="shared" si="6"/>
        <v/>
      </c>
      <c r="V25" s="173">
        <f t="shared" si="7"/>
        <v>1</v>
      </c>
    </row>
    <row r="26" spans="1:22" x14ac:dyDescent="0.2">
      <c r="A26" s="27" t="s">
        <v>32</v>
      </c>
      <c r="B26" s="362"/>
      <c r="C26" s="295"/>
      <c r="D26" s="295"/>
      <c r="E26" s="295"/>
      <c r="F26" s="296"/>
      <c r="G26" s="83">
        <f t="shared" si="1"/>
        <v>1</v>
      </c>
      <c r="H26" s="304" t="s">
        <v>11</v>
      </c>
      <c r="I26" s="305"/>
      <c r="J26" s="305"/>
      <c r="K26" s="305"/>
      <c r="L26" s="305"/>
      <c r="M26" s="273"/>
      <c r="N26" s="273"/>
      <c r="O26" s="316"/>
      <c r="P26" s="317"/>
      <c r="Q26" s="172">
        <f t="shared" si="2"/>
        <v>0</v>
      </c>
      <c r="R26" s="172">
        <f t="shared" si="3"/>
        <v>0</v>
      </c>
      <c r="S26" s="172">
        <f t="shared" si="4"/>
        <v>0</v>
      </c>
      <c r="T26" s="172">
        <f t="shared" si="5"/>
        <v>1</v>
      </c>
      <c r="U26" s="173" t="str">
        <f t="shared" si="6"/>
        <v/>
      </c>
      <c r="V26" s="173">
        <f t="shared" si="7"/>
        <v>1</v>
      </c>
    </row>
    <row r="27" spans="1:22" x14ac:dyDescent="0.2">
      <c r="A27" s="28"/>
      <c r="B27" s="29"/>
      <c r="C27" s="29"/>
      <c r="D27" s="29"/>
      <c r="E27" s="29"/>
      <c r="F27" s="30"/>
      <c r="G27" s="83">
        <f>SUM(G21:G26)</f>
        <v>6</v>
      </c>
      <c r="H27" s="304" t="s">
        <v>12</v>
      </c>
      <c r="I27" s="305"/>
      <c r="J27" s="305"/>
      <c r="K27" s="305"/>
      <c r="L27" s="305"/>
      <c r="M27" s="273"/>
      <c r="N27" s="273"/>
      <c r="O27" s="316"/>
      <c r="P27" s="317"/>
      <c r="Q27" s="172">
        <f t="shared" si="2"/>
        <v>0</v>
      </c>
      <c r="R27" s="172">
        <f t="shared" si="3"/>
        <v>0</v>
      </c>
      <c r="S27" s="172">
        <f t="shared" si="4"/>
        <v>0</v>
      </c>
      <c r="T27" s="172">
        <f t="shared" si="5"/>
        <v>1</v>
      </c>
      <c r="U27" s="173" t="str">
        <f t="shared" si="6"/>
        <v/>
      </c>
      <c r="V27" s="173">
        <f t="shared" si="7"/>
        <v>1</v>
      </c>
    </row>
    <row r="28" spans="1:22" x14ac:dyDescent="0.2">
      <c r="A28" s="25"/>
      <c r="B28" s="25"/>
      <c r="C28" s="25"/>
      <c r="D28" s="25"/>
      <c r="E28" s="25"/>
      <c r="F28" s="25"/>
      <c r="G28" s="25"/>
      <c r="H28" s="304" t="s">
        <v>13</v>
      </c>
      <c r="I28" s="305"/>
      <c r="J28" s="305"/>
      <c r="K28" s="305"/>
      <c r="L28" s="305"/>
      <c r="M28" s="273"/>
      <c r="N28" s="273"/>
      <c r="O28" s="316"/>
      <c r="P28" s="317"/>
      <c r="Q28" s="172">
        <f t="shared" si="2"/>
        <v>0</v>
      </c>
      <c r="R28" s="172">
        <f t="shared" si="3"/>
        <v>0</v>
      </c>
      <c r="S28" s="172">
        <f t="shared" si="4"/>
        <v>0</v>
      </c>
      <c r="T28" s="172">
        <f t="shared" si="5"/>
        <v>1</v>
      </c>
      <c r="U28" s="173" t="str">
        <f t="shared" si="6"/>
        <v/>
      </c>
      <c r="V28" s="173">
        <f t="shared" si="7"/>
        <v>1</v>
      </c>
    </row>
    <row r="29" spans="1:22" x14ac:dyDescent="0.2">
      <c r="B29" s="25"/>
      <c r="C29" s="25"/>
      <c r="D29" s="25"/>
      <c r="E29" s="25"/>
      <c r="F29" s="25"/>
      <c r="G29" s="25"/>
      <c r="H29" s="304" t="s">
        <v>360</v>
      </c>
      <c r="I29" s="310"/>
      <c r="J29" s="310"/>
      <c r="K29" s="310"/>
      <c r="L29" s="310"/>
      <c r="M29" s="227"/>
      <c r="N29" s="227"/>
      <c r="O29" s="316"/>
      <c r="P29" s="317"/>
      <c r="Q29" s="172">
        <f t="shared" si="2"/>
        <v>0</v>
      </c>
      <c r="R29" s="172">
        <f t="shared" si="3"/>
        <v>0</v>
      </c>
      <c r="S29" s="172">
        <f t="shared" si="4"/>
        <v>0</v>
      </c>
      <c r="T29" s="172">
        <f t="shared" si="5"/>
        <v>1</v>
      </c>
      <c r="U29" s="173" t="str">
        <f t="shared" si="6"/>
        <v/>
      </c>
      <c r="V29" s="173">
        <f t="shared" si="7"/>
        <v>1</v>
      </c>
    </row>
    <row r="30" spans="1:22" x14ac:dyDescent="0.2">
      <c r="B30" s="25"/>
      <c r="C30" s="25"/>
      <c r="D30" s="25"/>
      <c r="E30" s="25"/>
      <c r="F30" s="25"/>
      <c r="G30" s="25"/>
      <c r="H30" s="304" t="s">
        <v>6</v>
      </c>
      <c r="I30" s="310"/>
      <c r="J30" s="310"/>
      <c r="K30" s="310"/>
      <c r="L30" s="310"/>
      <c r="M30" s="227"/>
      <c r="N30" s="227"/>
      <c r="O30" s="316"/>
      <c r="P30" s="317"/>
      <c r="Q30" s="172">
        <f t="shared" si="2"/>
        <v>0</v>
      </c>
      <c r="R30" s="172">
        <f t="shared" si="3"/>
        <v>0</v>
      </c>
      <c r="S30" s="172">
        <f t="shared" si="4"/>
        <v>0</v>
      </c>
      <c r="T30" s="172">
        <f t="shared" si="5"/>
        <v>1</v>
      </c>
      <c r="U30" s="173" t="str">
        <f t="shared" si="6"/>
        <v/>
      </c>
      <c r="V30" s="173">
        <f t="shared" si="7"/>
        <v>1</v>
      </c>
    </row>
    <row r="31" spans="1:22" x14ac:dyDescent="0.2">
      <c r="A31" s="33"/>
      <c r="B31" s="25"/>
      <c r="C31" s="25"/>
      <c r="D31" s="25"/>
      <c r="E31" s="25"/>
      <c r="F31" s="25"/>
      <c r="G31" s="25"/>
      <c r="H31" s="304" t="s">
        <v>14</v>
      </c>
      <c r="I31" s="305"/>
      <c r="J31" s="305"/>
      <c r="K31" s="305"/>
      <c r="L31" s="305"/>
      <c r="M31" s="273"/>
      <c r="N31" s="273"/>
      <c r="O31" s="316"/>
      <c r="P31" s="317"/>
      <c r="Q31" s="172">
        <f t="shared" si="2"/>
        <v>0</v>
      </c>
      <c r="R31" s="172">
        <f t="shared" si="3"/>
        <v>0</v>
      </c>
      <c r="S31" s="172">
        <f t="shared" si="4"/>
        <v>0</v>
      </c>
      <c r="T31" s="172">
        <f t="shared" si="5"/>
        <v>1</v>
      </c>
      <c r="U31" s="173" t="str">
        <f t="shared" si="6"/>
        <v/>
      </c>
      <c r="V31" s="173">
        <f t="shared" si="7"/>
        <v>1</v>
      </c>
    </row>
    <row r="32" spans="1:22" x14ac:dyDescent="0.2">
      <c r="H32" s="304" t="s">
        <v>135</v>
      </c>
      <c r="I32" s="305"/>
      <c r="J32" s="305"/>
      <c r="K32" s="305"/>
      <c r="L32" s="305"/>
      <c r="M32" s="273"/>
      <c r="N32" s="273"/>
      <c r="O32" s="316"/>
      <c r="P32" s="317"/>
      <c r="Q32" s="172">
        <f t="shared" si="2"/>
        <v>0</v>
      </c>
      <c r="R32" s="172">
        <f t="shared" si="3"/>
        <v>0</v>
      </c>
      <c r="S32" s="172">
        <f t="shared" si="4"/>
        <v>0</v>
      </c>
      <c r="T32" s="172">
        <f t="shared" si="5"/>
        <v>1</v>
      </c>
      <c r="U32" s="173" t="str">
        <f t="shared" si="6"/>
        <v/>
      </c>
      <c r="V32" s="173">
        <f t="shared" si="7"/>
        <v>1</v>
      </c>
    </row>
    <row r="33" spans="1:22" x14ac:dyDescent="0.2">
      <c r="H33" s="34" t="s">
        <v>133</v>
      </c>
      <c r="I33" s="35" t="s">
        <v>47</v>
      </c>
      <c r="J33" s="35"/>
      <c r="K33" s="35"/>
      <c r="L33" s="35"/>
      <c r="M33" s="35" t="s">
        <v>44</v>
      </c>
      <c r="N33" s="35"/>
      <c r="O33" s="35"/>
      <c r="P33" s="36"/>
      <c r="Q33" s="174">
        <f>SUM(Q22:Q32)</f>
        <v>0</v>
      </c>
      <c r="R33" s="174">
        <f>SUM(R22:R32)</f>
        <v>0</v>
      </c>
      <c r="S33" s="175"/>
      <c r="T33" s="175"/>
      <c r="U33" s="174">
        <f t="shared" ref="U33:V33" si="8">SUM(U22:U32)</f>
        <v>0</v>
      </c>
      <c r="V33" s="174">
        <f t="shared" si="8"/>
        <v>11</v>
      </c>
    </row>
    <row r="34" spans="1:22" x14ac:dyDescent="0.2">
      <c r="H34" s="36"/>
      <c r="I34" s="35" t="s">
        <v>48</v>
      </c>
      <c r="J34" s="35"/>
      <c r="K34" s="35"/>
      <c r="L34" s="35"/>
      <c r="M34" s="35" t="s">
        <v>45</v>
      </c>
      <c r="N34" s="35"/>
      <c r="O34" s="35"/>
      <c r="P34" s="36"/>
      <c r="Q34" s="176"/>
      <c r="R34" s="176"/>
      <c r="S34" s="176"/>
      <c r="T34" s="176"/>
      <c r="U34" s="176"/>
      <c r="V34" s="176"/>
    </row>
    <row r="35" spans="1:22" x14ac:dyDescent="0.2">
      <c r="A35" s="37" t="s">
        <v>172</v>
      </c>
      <c r="B35" s="25"/>
      <c r="C35" s="25"/>
      <c r="D35" s="25"/>
      <c r="E35" s="25"/>
      <c r="G35" s="25"/>
      <c r="H35" s="25"/>
      <c r="I35" s="25"/>
      <c r="J35" s="25"/>
      <c r="K35" s="38"/>
      <c r="L35" s="25"/>
      <c r="M35" s="25"/>
      <c r="N35" s="25"/>
      <c r="O35" s="38"/>
    </row>
    <row r="36" spans="1:22" x14ac:dyDescent="0.2">
      <c r="A36" s="37"/>
      <c r="B36" s="25"/>
      <c r="C36" s="25"/>
      <c r="D36" s="25"/>
      <c r="E36" s="25"/>
      <c r="F36" s="25"/>
      <c r="G36" s="25"/>
      <c r="H36" s="25"/>
      <c r="I36" s="25"/>
      <c r="J36" s="38"/>
      <c r="K36" s="25"/>
      <c r="L36" s="25"/>
      <c r="M36" s="25"/>
      <c r="N36" s="38"/>
    </row>
    <row r="37" spans="1:22" s="39" customFormat="1" ht="27" customHeight="1" x14ac:dyDescent="0.2">
      <c r="A37" s="361" t="s">
        <v>173</v>
      </c>
      <c r="B37" s="183"/>
      <c r="C37" s="183"/>
      <c r="D37" s="183"/>
      <c r="E37" s="183"/>
      <c r="F37" s="183"/>
      <c r="G37" s="183"/>
      <c r="H37" s="183"/>
      <c r="I37" s="183"/>
      <c r="J37" s="184"/>
      <c r="K37" s="331" t="s">
        <v>70</v>
      </c>
      <c r="L37" s="184"/>
      <c r="M37" s="360" t="s">
        <v>171</v>
      </c>
      <c r="N37" s="184"/>
      <c r="O37" s="360" t="s">
        <v>16</v>
      </c>
      <c r="P37" s="184"/>
    </row>
    <row r="38" spans="1:22" x14ac:dyDescent="0.2">
      <c r="A38" s="351" t="s">
        <v>444</v>
      </c>
      <c r="B38" s="352"/>
      <c r="C38" s="352"/>
      <c r="D38" s="352"/>
      <c r="E38" s="352"/>
      <c r="F38" s="352"/>
      <c r="G38" s="352"/>
      <c r="H38" s="352"/>
      <c r="I38" s="352"/>
      <c r="J38" s="353"/>
      <c r="K38" s="315"/>
      <c r="L38" s="314"/>
      <c r="M38" s="313"/>
      <c r="N38" s="314"/>
      <c r="O38" s="334">
        <f>SUM(K38:N38)</f>
        <v>0</v>
      </c>
      <c r="P38" s="333"/>
    </row>
    <row r="39" spans="1:22" x14ac:dyDescent="0.2">
      <c r="A39" s="214" t="s">
        <v>115</v>
      </c>
      <c r="B39" s="215"/>
      <c r="C39" s="215"/>
      <c r="D39" s="215"/>
      <c r="E39" s="215"/>
      <c r="F39" s="215"/>
      <c r="G39" s="215"/>
      <c r="H39" s="215"/>
      <c r="I39" s="215"/>
      <c r="J39" s="263"/>
      <c r="K39" s="315"/>
      <c r="L39" s="314"/>
      <c r="M39" s="313"/>
      <c r="N39" s="314"/>
      <c r="O39" s="332">
        <f>K39+M39</f>
        <v>0</v>
      </c>
      <c r="P39" s="333"/>
    </row>
    <row r="40" spans="1:22" x14ac:dyDescent="0.2">
      <c r="A40" s="214" t="s">
        <v>116</v>
      </c>
      <c r="B40" s="215"/>
      <c r="C40" s="215"/>
      <c r="D40" s="215"/>
      <c r="E40" s="215"/>
      <c r="F40" s="215"/>
      <c r="G40" s="215"/>
      <c r="H40" s="215"/>
      <c r="I40" s="215"/>
      <c r="J40" s="263"/>
      <c r="K40" s="315"/>
      <c r="L40" s="314"/>
      <c r="M40" s="313"/>
      <c r="N40" s="314"/>
      <c r="O40" s="332">
        <f>K40+M40</f>
        <v>0</v>
      </c>
      <c r="P40" s="333"/>
    </row>
    <row r="41" spans="1:22" x14ac:dyDescent="0.2">
      <c r="A41" s="242" t="s">
        <v>117</v>
      </c>
      <c r="B41" s="345"/>
      <c r="C41" s="345"/>
      <c r="D41" s="345"/>
      <c r="E41" s="345"/>
      <c r="F41" s="345"/>
      <c r="G41" s="345"/>
      <c r="H41" s="345"/>
      <c r="I41" s="345"/>
      <c r="J41" s="346"/>
      <c r="K41" s="347">
        <f>K39+K40</f>
        <v>0</v>
      </c>
      <c r="L41" s="348"/>
      <c r="M41" s="311">
        <f>M39+M40</f>
        <v>0</v>
      </c>
      <c r="N41" s="312"/>
      <c r="O41" s="311">
        <f>K41+M41</f>
        <v>0</v>
      </c>
      <c r="P41" s="312"/>
    </row>
    <row r="42" spans="1:22" x14ac:dyDescent="0.2">
      <c r="A42" s="214" t="s">
        <v>118</v>
      </c>
      <c r="B42" s="215"/>
      <c r="C42" s="215"/>
      <c r="D42" s="215"/>
      <c r="E42" s="215"/>
      <c r="F42" s="215"/>
      <c r="G42" s="215"/>
      <c r="H42" s="215"/>
      <c r="I42" s="215"/>
      <c r="J42" s="263"/>
      <c r="K42" s="315"/>
      <c r="L42" s="314"/>
      <c r="M42" s="335"/>
      <c r="N42" s="336"/>
      <c r="O42" s="332">
        <f>K42+M42</f>
        <v>0</v>
      </c>
      <c r="P42" s="333"/>
    </row>
    <row r="43" spans="1:22" x14ac:dyDescent="0.2">
      <c r="A43" s="214" t="s">
        <v>151</v>
      </c>
      <c r="B43" s="215"/>
      <c r="C43" s="215"/>
      <c r="D43" s="215"/>
      <c r="E43" s="215"/>
      <c r="F43" s="215"/>
      <c r="G43" s="215"/>
      <c r="H43" s="215"/>
      <c r="I43" s="215"/>
      <c r="J43" s="263"/>
      <c r="K43" s="364"/>
      <c r="L43" s="341"/>
      <c r="M43" s="340"/>
      <c r="N43" s="341"/>
      <c r="O43" s="337">
        <f>SUM(K43:N43)</f>
        <v>0</v>
      </c>
      <c r="P43" s="338"/>
    </row>
    <row r="44" spans="1:22" x14ac:dyDescent="0.2">
      <c r="A44" s="304" t="s">
        <v>90</v>
      </c>
      <c r="B44" s="310"/>
      <c r="C44" s="310"/>
      <c r="D44" s="310"/>
      <c r="E44" s="310"/>
      <c r="F44" s="310"/>
      <c r="G44" s="310"/>
      <c r="H44" s="310"/>
      <c r="I44" s="310"/>
      <c r="J44" s="310"/>
      <c r="K44" s="363"/>
      <c r="L44" s="363"/>
      <c r="M44" s="340"/>
      <c r="N44" s="341"/>
      <c r="O44" s="337">
        <f>SUM(K44:N44)</f>
        <v>0</v>
      </c>
      <c r="P44" s="338"/>
    </row>
    <row r="45" spans="1:22" x14ac:dyDescent="0.2">
      <c r="A45" s="40" t="s">
        <v>71</v>
      </c>
      <c r="B45" s="41"/>
      <c r="C45" s="41"/>
      <c r="D45" s="41"/>
      <c r="E45" s="41"/>
      <c r="F45" s="42"/>
      <c r="G45" s="41"/>
      <c r="H45" s="41"/>
      <c r="I45" s="41"/>
      <c r="J45" s="41"/>
      <c r="K45" s="41"/>
      <c r="L45" s="25"/>
      <c r="M45" s="25"/>
      <c r="N45" s="25"/>
    </row>
    <row r="46" spans="1:22" x14ac:dyDescent="0.2">
      <c r="A46" s="306" t="s">
        <v>114</v>
      </c>
      <c r="B46" s="257"/>
      <c r="C46" s="257"/>
      <c r="D46" s="257"/>
      <c r="E46" s="257"/>
      <c r="F46" s="257"/>
      <c r="G46" s="257"/>
      <c r="H46" s="257"/>
      <c r="I46" s="257"/>
      <c r="J46" s="257"/>
      <c r="K46" s="44" t="str">
        <f>IF(K42&gt;K41,"Wert in K42 darf nicht größer sein als in K41","")</f>
        <v/>
      </c>
      <c r="L46" s="25"/>
      <c r="M46" s="25"/>
      <c r="N46" s="25"/>
      <c r="O46" s="25"/>
      <c r="P46" s="25"/>
    </row>
    <row r="47" spans="1:22" x14ac:dyDescent="0.2">
      <c r="A47" s="306" t="s">
        <v>155</v>
      </c>
      <c r="B47" s="354"/>
      <c r="C47" s="354"/>
      <c r="D47" s="354"/>
      <c r="E47" s="354"/>
      <c r="F47" s="354"/>
      <c r="G47" s="354"/>
      <c r="H47" s="354"/>
      <c r="I47" s="354"/>
      <c r="J47" s="354"/>
      <c r="K47" s="44"/>
      <c r="L47" s="25"/>
      <c r="M47" s="25"/>
      <c r="N47" s="25"/>
      <c r="O47" s="25"/>
      <c r="P47" s="25"/>
    </row>
    <row r="48" spans="1:22" x14ac:dyDescent="0.2">
      <c r="A48" s="41"/>
      <c r="B48" s="41"/>
      <c r="C48" s="41"/>
      <c r="D48" s="41"/>
      <c r="E48" s="41"/>
      <c r="F48" s="42"/>
      <c r="G48" s="41"/>
      <c r="H48" s="41"/>
      <c r="I48" s="41"/>
      <c r="J48" s="41"/>
      <c r="K48" s="41"/>
      <c r="L48" s="25"/>
      <c r="M48" s="25"/>
      <c r="N48" s="25"/>
      <c r="O48" s="25"/>
      <c r="P48" s="25"/>
    </row>
    <row r="49" spans="1:16" x14ac:dyDescent="0.2">
      <c r="A49" s="24" t="s">
        <v>174</v>
      </c>
      <c r="B49" s="25"/>
      <c r="C49" s="25"/>
      <c r="D49" s="25"/>
      <c r="E49" s="25"/>
      <c r="F49" s="25"/>
      <c r="G49" s="45"/>
      <c r="H49" s="25"/>
      <c r="I49" s="46"/>
    </row>
    <row r="50" spans="1:16" x14ac:dyDescent="0.2">
      <c r="A50" s="24"/>
      <c r="B50" s="25"/>
      <c r="C50" s="25"/>
      <c r="D50" s="25"/>
      <c r="E50" s="25"/>
      <c r="F50" s="25"/>
      <c r="G50" s="45"/>
      <c r="H50" s="25"/>
    </row>
    <row r="51" spans="1:16" x14ac:dyDescent="0.2">
      <c r="A51" s="202" t="s">
        <v>40</v>
      </c>
      <c r="B51" s="273"/>
      <c r="C51" s="273"/>
      <c r="D51" s="273"/>
      <c r="E51" s="273"/>
      <c r="F51" s="273"/>
      <c r="G51" s="47" t="s">
        <v>15</v>
      </c>
      <c r="H51" s="48" t="s">
        <v>17</v>
      </c>
    </row>
    <row r="52" spans="1:16" x14ac:dyDescent="0.2">
      <c r="A52" s="342" t="s">
        <v>136</v>
      </c>
      <c r="B52" s="343"/>
      <c r="C52" s="343"/>
      <c r="D52" s="343"/>
      <c r="E52" s="343"/>
      <c r="F52" s="344"/>
      <c r="G52" s="126"/>
      <c r="H52" s="49">
        <f>IF($G$55=0,0,G52/$G$55)</f>
        <v>0</v>
      </c>
    </row>
    <row r="53" spans="1:16" x14ac:dyDescent="0.2">
      <c r="A53" s="342" t="s">
        <v>137</v>
      </c>
      <c r="B53" s="343"/>
      <c r="C53" s="343"/>
      <c r="D53" s="343"/>
      <c r="E53" s="343"/>
      <c r="F53" s="344"/>
      <c r="G53" s="127"/>
      <c r="H53" s="49">
        <f>IF($G$55=0,0,G53/$G$55)</f>
        <v>0</v>
      </c>
    </row>
    <row r="54" spans="1:16" x14ac:dyDescent="0.2">
      <c r="A54" s="342" t="s">
        <v>138</v>
      </c>
      <c r="B54" s="343"/>
      <c r="C54" s="343"/>
      <c r="D54" s="343"/>
      <c r="E54" s="343"/>
      <c r="F54" s="344"/>
      <c r="G54" s="127"/>
      <c r="H54" s="49">
        <f>IF($G$55=0,0,G54/$G$55)</f>
        <v>0</v>
      </c>
    </row>
    <row r="55" spans="1:16" x14ac:dyDescent="0.2">
      <c r="A55" s="202" t="s">
        <v>63</v>
      </c>
      <c r="B55" s="273"/>
      <c r="C55" s="273"/>
      <c r="D55" s="273"/>
      <c r="E55" s="273"/>
      <c r="F55" s="273"/>
      <c r="G55" s="128">
        <f>SUM(G52:G54)</f>
        <v>0</v>
      </c>
      <c r="H55" s="50">
        <f>IF($G$57=0,0,G55/$G$57)</f>
        <v>0</v>
      </c>
    </row>
    <row r="56" spans="1:16" x14ac:dyDescent="0.2">
      <c r="A56" s="342" t="s">
        <v>139</v>
      </c>
      <c r="B56" s="343"/>
      <c r="C56" s="343"/>
      <c r="D56" s="343"/>
      <c r="E56" s="343"/>
      <c r="F56" s="344"/>
      <c r="G56" s="127"/>
      <c r="H56" s="49">
        <f>IF($G$57=0,0,G56/$G$57)</f>
        <v>0</v>
      </c>
    </row>
    <row r="57" spans="1:16" x14ac:dyDescent="0.2">
      <c r="A57" s="202" t="s">
        <v>62</v>
      </c>
      <c r="B57" s="273"/>
      <c r="C57" s="273"/>
      <c r="D57" s="273"/>
      <c r="E57" s="273"/>
      <c r="F57" s="273"/>
      <c r="G57" s="129">
        <f>SUM(G55:G56)</f>
        <v>0</v>
      </c>
      <c r="H57" s="52">
        <f>SUM(H55:H56)</f>
        <v>0</v>
      </c>
    </row>
    <row r="59" spans="1:16" x14ac:dyDescent="0.2">
      <c r="A59" s="24" t="s">
        <v>441</v>
      </c>
      <c r="B59" s="25"/>
      <c r="C59" s="25"/>
      <c r="D59" s="25"/>
      <c r="E59" s="25"/>
      <c r="F59" s="25"/>
      <c r="G59" s="25"/>
      <c r="H59" s="25"/>
      <c r="I59" s="53" t="str">
        <f>IF(SUM(M61:M68)=M69,"","Summe von M61 - M68 ergibt nicht die Gesamtanzahl")</f>
        <v/>
      </c>
      <c r="J59" s="54"/>
      <c r="K59" s="54"/>
      <c r="L59" s="54"/>
      <c r="M59" s="54"/>
      <c r="N59" s="54"/>
      <c r="O59" s="54"/>
      <c r="P59" s="25"/>
    </row>
    <row r="60" spans="1:16" x14ac:dyDescent="0.2">
      <c r="A60" s="53" t="str">
        <f>IF(SUM(E63:E79)=E80,"","Summe der Einträge in B63 - D79 enspricht nicht der Gesamtfallzahl dieser Tabelle")</f>
        <v/>
      </c>
      <c r="H60" s="25"/>
      <c r="I60" s="301" t="s">
        <v>23</v>
      </c>
      <c r="J60" s="355"/>
      <c r="K60" s="355"/>
      <c r="L60" s="356"/>
      <c r="M60" s="55" t="s">
        <v>15</v>
      </c>
      <c r="N60" s="48" t="s">
        <v>17</v>
      </c>
      <c r="O60" s="48" t="s">
        <v>50</v>
      </c>
    </row>
    <row r="61" spans="1:16" ht="12.75" customHeight="1" x14ac:dyDescent="0.2">
      <c r="A61" s="349" t="s">
        <v>72</v>
      </c>
      <c r="B61" s="357" t="s">
        <v>49</v>
      </c>
      <c r="C61" s="358"/>
      <c r="D61" s="358"/>
      <c r="E61" s="358"/>
      <c r="F61" s="358"/>
      <c r="G61" s="359"/>
      <c r="H61" s="25"/>
      <c r="I61" s="304" t="s">
        <v>73</v>
      </c>
      <c r="J61" s="310"/>
      <c r="K61" s="310"/>
      <c r="L61" s="310"/>
      <c r="M61" s="7"/>
      <c r="N61" s="49">
        <f>IF($M$69=0,0,M61/$M$69)</f>
        <v>0</v>
      </c>
      <c r="O61" s="49">
        <f>IF($M$69-$M$68=0,0,M61/($M$69-$M$68))</f>
        <v>0</v>
      </c>
    </row>
    <row r="62" spans="1:16" x14ac:dyDescent="0.2">
      <c r="A62" s="350"/>
      <c r="B62" s="150" t="s">
        <v>25</v>
      </c>
      <c r="C62" s="150" t="s">
        <v>24</v>
      </c>
      <c r="D62" s="150" t="s">
        <v>398</v>
      </c>
      <c r="E62" s="151" t="s">
        <v>15</v>
      </c>
      <c r="F62" s="152" t="s">
        <v>17</v>
      </c>
      <c r="G62" s="152" t="s">
        <v>206</v>
      </c>
      <c r="H62" s="25"/>
      <c r="I62" s="304" t="s">
        <v>397</v>
      </c>
      <c r="J62" s="310"/>
      <c r="K62" s="310"/>
      <c r="L62" s="310"/>
      <c r="M62" s="7"/>
      <c r="N62" s="49">
        <f t="shared" ref="N62:N69" si="9">IF($M$69=0,0,M62/$M$69)</f>
        <v>0</v>
      </c>
      <c r="O62" s="49">
        <f t="shared" ref="O62:O68" si="10">IF($M$69-$M$68=0,0,M62/($M$69-$M$68))</f>
        <v>0</v>
      </c>
    </row>
    <row r="63" spans="1:16" s="25" customFormat="1" ht="12" x14ac:dyDescent="0.2">
      <c r="A63" s="153" t="s">
        <v>381</v>
      </c>
      <c r="B63" s="6"/>
      <c r="C63" s="6"/>
      <c r="D63" s="6"/>
      <c r="E63" s="154">
        <f>SUM(B63:D63)</f>
        <v>0</v>
      </c>
      <c r="F63" s="155">
        <f>IF(E$80=0,0,E63/E$80)</f>
        <v>0</v>
      </c>
      <c r="G63" s="155">
        <f>IF((E$80-E$79)=0,0,E63/(E$80-E$79))</f>
        <v>0</v>
      </c>
      <c r="I63" s="214" t="s">
        <v>181</v>
      </c>
      <c r="J63" s="377"/>
      <c r="K63" s="377"/>
      <c r="L63" s="378"/>
      <c r="M63" s="7"/>
      <c r="N63" s="49">
        <f t="shared" si="9"/>
        <v>0</v>
      </c>
      <c r="O63" s="49">
        <f t="shared" si="10"/>
        <v>0</v>
      </c>
    </row>
    <row r="64" spans="1:16" x14ac:dyDescent="0.2">
      <c r="A64" s="153" t="s">
        <v>382</v>
      </c>
      <c r="B64" s="6"/>
      <c r="C64" s="6"/>
      <c r="D64" s="6"/>
      <c r="E64" s="154">
        <f t="shared" ref="E64:E79" si="11">SUM(B64:D64)</f>
        <v>0</v>
      </c>
      <c r="F64" s="155">
        <f t="shared" ref="F64:F79" si="12">IF(E$80=0,0,E64/E$80)</f>
        <v>0</v>
      </c>
      <c r="G64" s="155">
        <f t="shared" ref="G64:G78" si="13">IF((E$80-E$79)=0,0,E64/(E$80-E$79))</f>
        <v>0</v>
      </c>
      <c r="H64" s="25"/>
      <c r="I64" s="214" t="s">
        <v>74</v>
      </c>
      <c r="J64" s="377"/>
      <c r="K64" s="377"/>
      <c r="L64" s="378"/>
      <c r="M64" s="7"/>
      <c r="N64" s="49">
        <f t="shared" si="9"/>
        <v>0</v>
      </c>
      <c r="O64" s="49">
        <f t="shared" si="10"/>
        <v>0</v>
      </c>
    </row>
    <row r="65" spans="1:16" x14ac:dyDescent="0.2">
      <c r="A65" s="153" t="s">
        <v>383</v>
      </c>
      <c r="B65" s="6"/>
      <c r="C65" s="6"/>
      <c r="D65" s="6"/>
      <c r="E65" s="154">
        <f t="shared" si="11"/>
        <v>0</v>
      </c>
      <c r="F65" s="155">
        <f t="shared" si="12"/>
        <v>0</v>
      </c>
      <c r="G65" s="155">
        <f t="shared" si="13"/>
        <v>0</v>
      </c>
      <c r="H65" s="25"/>
      <c r="I65" s="214" t="s">
        <v>184</v>
      </c>
      <c r="J65" s="377"/>
      <c r="K65" s="377"/>
      <c r="L65" s="378"/>
      <c r="M65" s="7"/>
      <c r="N65" s="49">
        <f t="shared" si="9"/>
        <v>0</v>
      </c>
      <c r="O65" s="49">
        <f t="shared" si="10"/>
        <v>0</v>
      </c>
    </row>
    <row r="66" spans="1:16" x14ac:dyDescent="0.2">
      <c r="A66" s="153" t="s">
        <v>384</v>
      </c>
      <c r="B66" s="6"/>
      <c r="C66" s="6"/>
      <c r="D66" s="6"/>
      <c r="E66" s="154">
        <f t="shared" si="11"/>
        <v>0</v>
      </c>
      <c r="F66" s="155">
        <f t="shared" si="12"/>
        <v>0</v>
      </c>
      <c r="G66" s="155">
        <f t="shared" si="13"/>
        <v>0</v>
      </c>
      <c r="H66" s="25"/>
      <c r="I66" s="214" t="s">
        <v>179</v>
      </c>
      <c r="J66" s="377"/>
      <c r="K66" s="377"/>
      <c r="L66" s="378"/>
      <c r="M66" s="7"/>
      <c r="N66" s="49">
        <f t="shared" si="9"/>
        <v>0</v>
      </c>
      <c r="O66" s="49">
        <f t="shared" si="10"/>
        <v>0</v>
      </c>
    </row>
    <row r="67" spans="1:16" ht="13.5" thickBot="1" x14ac:dyDescent="0.25">
      <c r="A67" s="153" t="s">
        <v>385</v>
      </c>
      <c r="B67" s="6"/>
      <c r="C67" s="6"/>
      <c r="D67" s="6"/>
      <c r="E67" s="154">
        <f t="shared" si="11"/>
        <v>0</v>
      </c>
      <c r="F67" s="155">
        <f t="shared" si="12"/>
        <v>0</v>
      </c>
      <c r="G67" s="155">
        <f t="shared" si="13"/>
        <v>0</v>
      </c>
      <c r="H67" s="25"/>
      <c r="I67" s="394" t="s">
        <v>186</v>
      </c>
      <c r="J67" s="395"/>
      <c r="K67" s="395"/>
      <c r="L67" s="395"/>
      <c r="M67" s="8"/>
      <c r="N67" s="56">
        <f t="shared" si="9"/>
        <v>0</v>
      </c>
      <c r="O67" s="56">
        <f t="shared" si="10"/>
        <v>0</v>
      </c>
    </row>
    <row r="68" spans="1:16" ht="13.5" thickTop="1" x14ac:dyDescent="0.2">
      <c r="A68" s="153" t="s">
        <v>386</v>
      </c>
      <c r="B68" s="6"/>
      <c r="C68" s="6"/>
      <c r="D68" s="6"/>
      <c r="E68" s="154">
        <f t="shared" si="11"/>
        <v>0</v>
      </c>
      <c r="F68" s="155">
        <f t="shared" si="12"/>
        <v>0</v>
      </c>
      <c r="G68" s="155">
        <f t="shared" si="13"/>
        <v>0</v>
      </c>
      <c r="H68" s="25"/>
      <c r="I68" s="396" t="s">
        <v>64</v>
      </c>
      <c r="J68" s="397"/>
      <c r="K68" s="397"/>
      <c r="L68" s="397"/>
      <c r="M68" s="9"/>
      <c r="N68" s="57">
        <f t="shared" si="9"/>
        <v>0</v>
      </c>
      <c r="O68" s="58">
        <f t="shared" si="10"/>
        <v>0</v>
      </c>
    </row>
    <row r="69" spans="1:16" x14ac:dyDescent="0.2">
      <c r="A69" s="153" t="s">
        <v>387</v>
      </c>
      <c r="B69" s="6"/>
      <c r="C69" s="6"/>
      <c r="D69" s="6"/>
      <c r="E69" s="154">
        <f t="shared" si="11"/>
        <v>0</v>
      </c>
      <c r="F69" s="155">
        <f t="shared" si="12"/>
        <v>0</v>
      </c>
      <c r="G69" s="155">
        <f t="shared" si="13"/>
        <v>0</v>
      </c>
      <c r="H69" s="25"/>
      <c r="I69" s="361" t="s">
        <v>16</v>
      </c>
      <c r="J69" s="183"/>
      <c r="K69" s="183"/>
      <c r="L69" s="184"/>
      <c r="M69" s="51">
        <f>O38</f>
        <v>0</v>
      </c>
      <c r="N69" s="59">
        <f t="shared" si="9"/>
        <v>0</v>
      </c>
      <c r="O69" s="50"/>
    </row>
    <row r="70" spans="1:16" s="25" customFormat="1" ht="12" x14ac:dyDescent="0.2">
      <c r="A70" s="153" t="s">
        <v>388</v>
      </c>
      <c r="B70" s="6"/>
      <c r="C70" s="6"/>
      <c r="D70" s="6"/>
      <c r="E70" s="154">
        <f t="shared" si="11"/>
        <v>0</v>
      </c>
      <c r="F70" s="155">
        <f t="shared" si="12"/>
        <v>0</v>
      </c>
      <c r="G70" s="155">
        <f t="shared" si="13"/>
        <v>0</v>
      </c>
      <c r="I70" s="40" t="s">
        <v>182</v>
      </c>
    </row>
    <row r="71" spans="1:16" x14ac:dyDescent="0.2">
      <c r="A71" s="153" t="s">
        <v>389</v>
      </c>
      <c r="B71" s="6"/>
      <c r="C71" s="6"/>
      <c r="D71" s="6"/>
      <c r="E71" s="154">
        <f t="shared" si="11"/>
        <v>0</v>
      </c>
      <c r="F71" s="155">
        <f t="shared" si="12"/>
        <v>0</v>
      </c>
      <c r="G71" s="155">
        <f t="shared" si="13"/>
        <v>0</v>
      </c>
      <c r="H71" s="25"/>
      <c r="I71" s="40" t="s">
        <v>185</v>
      </c>
      <c r="J71" s="25"/>
      <c r="K71" s="25"/>
      <c r="L71" s="25"/>
      <c r="M71" s="25"/>
      <c r="N71" s="25"/>
      <c r="O71" s="25"/>
    </row>
    <row r="72" spans="1:16" x14ac:dyDescent="0.2">
      <c r="A72" s="153" t="s">
        <v>390</v>
      </c>
      <c r="B72" s="6"/>
      <c r="C72" s="6"/>
      <c r="D72" s="6"/>
      <c r="E72" s="154">
        <f t="shared" si="11"/>
        <v>0</v>
      </c>
      <c r="F72" s="155">
        <f t="shared" si="12"/>
        <v>0</v>
      </c>
      <c r="G72" s="155">
        <f t="shared" si="13"/>
        <v>0</v>
      </c>
      <c r="H72" s="25"/>
      <c r="I72" s="40" t="s">
        <v>183</v>
      </c>
      <c r="J72" s="25"/>
      <c r="K72" s="25"/>
      <c r="L72" s="25"/>
      <c r="M72" s="25"/>
      <c r="N72" s="25"/>
      <c r="O72" s="25"/>
    </row>
    <row r="73" spans="1:16" x14ac:dyDescent="0.2">
      <c r="A73" s="153" t="s">
        <v>391</v>
      </c>
      <c r="B73" s="6"/>
      <c r="C73" s="6"/>
      <c r="D73" s="6"/>
      <c r="E73" s="154">
        <f t="shared" si="11"/>
        <v>0</v>
      </c>
      <c r="F73" s="155">
        <f t="shared" si="12"/>
        <v>0</v>
      </c>
      <c r="G73" s="155">
        <f t="shared" si="13"/>
        <v>0</v>
      </c>
      <c r="H73" s="25"/>
      <c r="I73" s="53" t="str">
        <f>IF(SUM(M75:M101)=M102,"","Summe der Einträge in M77 - M103 ergibt nicht die Gesamtfallzahl dieser Tabelle")</f>
        <v/>
      </c>
      <c r="J73" s="25"/>
      <c r="K73" s="25"/>
      <c r="L73" s="25"/>
      <c r="M73" s="25"/>
      <c r="N73" s="25"/>
    </row>
    <row r="74" spans="1:16" x14ac:dyDescent="0.2">
      <c r="A74" s="153" t="s">
        <v>392</v>
      </c>
      <c r="B74" s="6"/>
      <c r="C74" s="6"/>
      <c r="D74" s="6"/>
      <c r="E74" s="154">
        <f t="shared" si="11"/>
        <v>0</v>
      </c>
      <c r="F74" s="155">
        <f t="shared" si="12"/>
        <v>0</v>
      </c>
      <c r="G74" s="155">
        <f t="shared" si="13"/>
        <v>0</v>
      </c>
      <c r="H74" s="25"/>
      <c r="I74" s="301" t="s">
        <v>39</v>
      </c>
      <c r="J74" s="235"/>
      <c r="K74" s="235"/>
      <c r="L74" s="236"/>
      <c r="M74" s="55" t="s">
        <v>15</v>
      </c>
      <c r="N74" s="48" t="s">
        <v>17</v>
      </c>
      <c r="O74" s="48" t="s">
        <v>50</v>
      </c>
    </row>
    <row r="75" spans="1:16" x14ac:dyDescent="0.2">
      <c r="A75" s="153" t="s">
        <v>393</v>
      </c>
      <c r="B75" s="6"/>
      <c r="C75" s="6"/>
      <c r="D75" s="6"/>
      <c r="E75" s="154">
        <f t="shared" si="11"/>
        <v>0</v>
      </c>
      <c r="F75" s="155">
        <f t="shared" si="12"/>
        <v>0</v>
      </c>
      <c r="G75" s="155">
        <f t="shared" si="13"/>
        <v>0</v>
      </c>
      <c r="H75" s="25"/>
      <c r="I75" s="307" t="str">
        <f>IF(O1=1,"LKR Aichach-Friedberg",IF(O1=2,"LKR Altötting",IF(O1=3,"LKR Deggendorf",IF(O1=4,"LKR Amberg-Sulzbach",IF(O1=5,"LKR Bamberg",IF(O1=6,"LKR Ansbach",IF(O1=7,"LKR Aschaffenburg",IF(O1=0,""))))))))</f>
        <v/>
      </c>
      <c r="J75" s="308"/>
      <c r="K75" s="308"/>
      <c r="L75" s="309"/>
      <c r="M75" s="7"/>
      <c r="N75" s="49">
        <f t="shared" ref="N75:N94" si="14">IF($M$102=0,0,M75/$M$102)</f>
        <v>0</v>
      </c>
      <c r="O75" s="49">
        <f t="shared" ref="O75:O94" si="15">IF($M$102-$M$101=0,0,M75/($M$102-$M$101))</f>
        <v>0</v>
      </c>
      <c r="P75" s="38"/>
    </row>
    <row r="76" spans="1:16" ht="12.75" customHeight="1" x14ac:dyDescent="0.2">
      <c r="A76" s="153" t="s">
        <v>394</v>
      </c>
      <c r="B76" s="6"/>
      <c r="C76" s="6"/>
      <c r="D76" s="6"/>
      <c r="E76" s="154">
        <f t="shared" si="11"/>
        <v>0</v>
      </c>
      <c r="F76" s="155">
        <f t="shared" si="12"/>
        <v>0</v>
      </c>
      <c r="G76" s="155">
        <f t="shared" si="13"/>
        <v>0</v>
      </c>
      <c r="H76" s="25"/>
      <c r="I76" s="307" t="str">
        <f>IF(O1=1,"LKR Augsburg",IF(O1=2,"LKR Berchtesgadener Land",IF(O1=3,"LKR Dingolfing-Landau",IF(O1=4,"LKR Cham",IF(O1=5,"LKR Bayreuth",IF(O1=6,"LKR Erlangen-Höchstadt",IF(O1=7,"LKR Bad Kissingen",IF(O1=0,""))))))))</f>
        <v/>
      </c>
      <c r="J76" s="308"/>
      <c r="K76" s="308"/>
      <c r="L76" s="309"/>
      <c r="M76" s="7"/>
      <c r="N76" s="49">
        <f t="shared" si="14"/>
        <v>0</v>
      </c>
      <c r="O76" s="49">
        <f t="shared" si="15"/>
        <v>0</v>
      </c>
      <c r="P76" s="38"/>
    </row>
    <row r="77" spans="1:16" ht="12.75" customHeight="1" x14ac:dyDescent="0.2">
      <c r="A77" s="153" t="s">
        <v>395</v>
      </c>
      <c r="B77" s="6"/>
      <c r="C77" s="6"/>
      <c r="D77" s="6"/>
      <c r="E77" s="154">
        <f t="shared" si="11"/>
        <v>0</v>
      </c>
      <c r="F77" s="155">
        <f t="shared" si="12"/>
        <v>0</v>
      </c>
      <c r="G77" s="155">
        <f t="shared" si="13"/>
        <v>0</v>
      </c>
      <c r="H77" s="25"/>
      <c r="I77" s="307" t="str">
        <f>IF(O1=1,"LKR Dillingen a.d.Donau",IF(O1=2,"LKR Bad Tölz-Wolfratshausen",IF(O1=3,"LKR Freyung-Grafenau",IF(O1=4,"LKR Neumarkt i.d.OPf.",IF(O1=5,"LKR Coburg",IF(O1=6,"LKR Fürth",IF(O1=7,"LKR Rhön-Grabfeld",IF(O1=0,""))))))))</f>
        <v/>
      </c>
      <c r="J77" s="308"/>
      <c r="K77" s="308"/>
      <c r="L77" s="309"/>
      <c r="M77" s="7"/>
      <c r="N77" s="49">
        <f t="shared" si="14"/>
        <v>0</v>
      </c>
      <c r="O77" s="49">
        <f t="shared" si="15"/>
        <v>0</v>
      </c>
    </row>
    <row r="78" spans="1:16" ht="12.75" customHeight="1" thickBot="1" x14ac:dyDescent="0.25">
      <c r="A78" s="156" t="s">
        <v>396</v>
      </c>
      <c r="B78" s="13"/>
      <c r="C78" s="13"/>
      <c r="D78" s="13"/>
      <c r="E78" s="157">
        <f t="shared" si="11"/>
        <v>0</v>
      </c>
      <c r="F78" s="158">
        <f t="shared" si="12"/>
        <v>0</v>
      </c>
      <c r="G78" s="158">
        <f t="shared" si="13"/>
        <v>0</v>
      </c>
      <c r="H78" s="25"/>
      <c r="I78" s="307" t="str">
        <f>IF(O1=1,"LKR Donau-Ries",IF(O1=2,"LKR Dachau",IF(O1=3,"LKR Kelheim",IF(O1=4,"LKR Neustadt a.d.Waldnaab",IF(O1=5,"LKR Forchheim",IF(O1=6,"LKR Nürnberger Land",IF(O1=7,"LKR Haßberge",IF(O1=0,""))))))))</f>
        <v/>
      </c>
      <c r="J78" s="308"/>
      <c r="K78" s="308"/>
      <c r="L78" s="309"/>
      <c r="M78" s="7"/>
      <c r="N78" s="49">
        <f t="shared" si="14"/>
        <v>0</v>
      </c>
      <c r="O78" s="49">
        <f t="shared" si="15"/>
        <v>0</v>
      </c>
    </row>
    <row r="79" spans="1:16" ht="12.75" customHeight="1" thickTop="1" x14ac:dyDescent="0.2">
      <c r="A79" s="159" t="s">
        <v>64</v>
      </c>
      <c r="B79" s="6"/>
      <c r="C79" s="6"/>
      <c r="D79" s="6"/>
      <c r="E79" s="160">
        <f t="shared" si="11"/>
        <v>0</v>
      </c>
      <c r="F79" s="161">
        <f t="shared" si="12"/>
        <v>0</v>
      </c>
      <c r="G79" s="161"/>
      <c r="H79" s="25"/>
      <c r="I79" s="307" t="str">
        <f>IF(O1=1,"LKR Günzburg",IF(O1=2,"LKR Ebersberg",IF(O1=3,"LKR Landshut",IF(O1=4,"LKR Regensburg",IF(O1=5,"LKR Hof",IF(O1=6,"LKR Neustadt a.d. Aisch-Bad Windsheim",IF(O1=7,"LKR Kitzingen",IF(O1=0,""))))))))</f>
        <v/>
      </c>
      <c r="J79" s="308"/>
      <c r="K79" s="308"/>
      <c r="L79" s="309"/>
      <c r="M79" s="7"/>
      <c r="N79" s="49">
        <f t="shared" si="14"/>
        <v>0</v>
      </c>
      <c r="O79" s="49">
        <f t="shared" si="15"/>
        <v>0</v>
      </c>
    </row>
    <row r="80" spans="1:16" ht="12.75" customHeight="1" x14ac:dyDescent="0.2">
      <c r="A80" s="162" t="s">
        <v>15</v>
      </c>
      <c r="B80" s="154">
        <f>SUM(B63:B79)</f>
        <v>0</v>
      </c>
      <c r="C80" s="154">
        <f t="shared" ref="C80:D80" si="16">SUM(C63:C79)</f>
        <v>0</v>
      </c>
      <c r="D80" s="154">
        <f t="shared" si="16"/>
        <v>0</v>
      </c>
      <c r="E80" s="154">
        <f>O38</f>
        <v>0</v>
      </c>
      <c r="F80" s="163">
        <f>IF(E$80=0,0,E80/E$80)</f>
        <v>0</v>
      </c>
      <c r="G80" s="163">
        <f>F80</f>
        <v>0</v>
      </c>
      <c r="H80" s="25"/>
      <c r="I80" s="307" t="str">
        <f>IF(O1=1,"LKR Lindau (Bodensee)",IF(O1=2,"LKR Eichstätt",IF(O1=3,"LKR Passau",IF(O1=4,"LKR Schwandorf",IF(O1=5,"LKR Kronach",IF(O1=6,"LKR Roth",IF(O1=7,"LKR Miltenberg",IF(O1=0,""))))))))</f>
        <v/>
      </c>
      <c r="J80" s="308"/>
      <c r="K80" s="308"/>
      <c r="L80" s="309"/>
      <c r="M80" s="7"/>
      <c r="N80" s="49">
        <f t="shared" si="14"/>
        <v>0</v>
      </c>
      <c r="O80" s="49">
        <f t="shared" si="15"/>
        <v>0</v>
      </c>
    </row>
    <row r="81" spans="1:17" ht="12.75" customHeight="1" x14ac:dyDescent="0.2">
      <c r="A81" s="162" t="s">
        <v>17</v>
      </c>
      <c r="B81" s="163">
        <f>IF($E$80=0,0,B80/$E$80)</f>
        <v>0</v>
      </c>
      <c r="C81" s="163">
        <f>IF($E$80=0,0,C80/$E$80)</f>
        <v>0</v>
      </c>
      <c r="D81" s="163">
        <f>IF($E$80=0,0,D80/$E$80)</f>
        <v>0</v>
      </c>
      <c r="E81" s="163">
        <f>IF($E$80=0,0,E80/$E$80)</f>
        <v>0</v>
      </c>
      <c r="F81" s="163"/>
      <c r="G81" s="163"/>
      <c r="H81" s="25"/>
      <c r="I81" s="307" t="str">
        <f>IF(O1=1,"LKR Neu-Ulm",IF(O1=2,"LKR Erding",IF(O1=3,"LKR Regen",IF(O1=4,"LKR Tirschenreuth",IF(O1=5,"LKR Kulmbach",IF(O1=6,"LKR Weißenburg-Gunzenhausen",IF(O1=7,"LKR Main-Spessart",IF(O1=0,""))))))))</f>
        <v/>
      </c>
      <c r="J81" s="308"/>
      <c r="K81" s="308"/>
      <c r="L81" s="309"/>
      <c r="M81" s="7"/>
      <c r="N81" s="49">
        <f t="shared" si="14"/>
        <v>0</v>
      </c>
      <c r="O81" s="49">
        <f t="shared" si="15"/>
        <v>0</v>
      </c>
    </row>
    <row r="82" spans="1:17" ht="13.5" customHeight="1" x14ac:dyDescent="0.2">
      <c r="A82" s="162" t="s">
        <v>403</v>
      </c>
      <c r="B82" s="163" t="str">
        <f>IF($E$80-$D$80=0,"",B80/($E$80-$D$80))</f>
        <v/>
      </c>
      <c r="C82" s="163" t="str">
        <f>IF($E$80-$D$80=0,"",C80/($E$80-$D$80))</f>
        <v/>
      </c>
      <c r="D82" s="163"/>
      <c r="E82" s="163">
        <f>E81</f>
        <v>0</v>
      </c>
      <c r="F82" s="163"/>
      <c r="G82" s="163"/>
      <c r="H82" s="25"/>
      <c r="I82" s="307" t="str">
        <f>IF(O1=1,"LKR Oberallgäu",IF(O1=2,"LKR Freising",IF(O1=3,"LKR Rottal-Inn",IF(O1=4,"",IF(O1=5,"LKR Lichtenfels",IF(O1=6,"",IF(O1=7,"LKR Schweinfurt - Landkreis",IF(O1=0,""))))))))</f>
        <v/>
      </c>
      <c r="J82" s="308"/>
      <c r="K82" s="308"/>
      <c r="L82" s="309"/>
      <c r="M82" s="7"/>
      <c r="N82" s="49">
        <f t="shared" si="14"/>
        <v>0</v>
      </c>
      <c r="O82" s="49">
        <f t="shared" si="15"/>
        <v>0</v>
      </c>
    </row>
    <row r="83" spans="1:17" ht="13.5" customHeight="1" x14ac:dyDescent="0.2">
      <c r="A83" s="40" t="s">
        <v>402</v>
      </c>
      <c r="C83" s="25"/>
      <c r="D83" s="25"/>
      <c r="E83" s="25"/>
      <c r="F83" s="25"/>
      <c r="G83" s="25"/>
      <c r="H83" s="25"/>
      <c r="I83" s="307" t="str">
        <f>IF(O1=1,"LKR Ostallgäu",IF(O1=2,"LKR Fürstenfeldbruck",IF(O1=3,"LKR Straubing-Bogen",IF(O1=4,"",IF(O1=5,"LKR Wunsiedel i.Fichtelgebirge",IF(O1=6,"",IF(O1=7,"LKR Würzburg",IF(O1=0,""))))))))</f>
        <v/>
      </c>
      <c r="J83" s="308"/>
      <c r="K83" s="308"/>
      <c r="L83" s="309"/>
      <c r="M83" s="7"/>
      <c r="N83" s="49">
        <f t="shared" si="14"/>
        <v>0</v>
      </c>
      <c r="O83" s="49">
        <f t="shared" si="15"/>
        <v>0</v>
      </c>
    </row>
    <row r="84" spans="1:17" ht="12.75" customHeight="1" x14ac:dyDescent="0.2">
      <c r="A84" s="53" t="str">
        <f>IF(SUM(E86:E91)-E88=E92,"","Summe der Einträge in E86 - E91(ohne E88) entspricht nicht der Gesamtfallzahl dieser Tabelle")</f>
        <v/>
      </c>
      <c r="B84" s="25"/>
      <c r="C84" s="25"/>
      <c r="D84" s="25"/>
      <c r="E84" s="25"/>
      <c r="F84" s="25"/>
      <c r="G84" s="25"/>
      <c r="H84" s="25"/>
      <c r="I84" s="307" t="str">
        <f>IF(O1=1,"LKR Unterallgäu",IF(O1=2,"LKR Garmisch-Partenkirchen",IF(O1=3,"",IF(O1=4,"",IF(O1=5,"",IF(O1=6,"",IF(O1=7,"",IF(O1=0,""))))))))</f>
        <v/>
      </c>
      <c r="J84" s="308"/>
      <c r="K84" s="308"/>
      <c r="L84" s="309"/>
      <c r="M84" s="7"/>
      <c r="N84" s="49">
        <f t="shared" si="14"/>
        <v>0</v>
      </c>
      <c r="O84" s="49">
        <f t="shared" si="15"/>
        <v>0</v>
      </c>
    </row>
    <row r="85" spans="1:17" ht="12.75" customHeight="1" x14ac:dyDescent="0.2">
      <c r="A85" s="301" t="s">
        <v>123</v>
      </c>
      <c r="B85" s="235"/>
      <c r="C85" s="235"/>
      <c r="D85" s="236"/>
      <c r="E85" s="55" t="s">
        <v>15</v>
      </c>
      <c r="F85" s="48" t="s">
        <v>17</v>
      </c>
      <c r="G85" s="48" t="s">
        <v>50</v>
      </c>
      <c r="H85" s="25"/>
      <c r="I85" s="307" t="str">
        <f>IF(O1=1,"",IF(O1=2,"LKR Landsberg am Lech",IF(O1=3,"",IF(O1=4,"",IF(O1=5,"",IF(O1=6,"",IF(O1=7,"",IF(O1=0,""))))))))</f>
        <v/>
      </c>
      <c r="J85" s="308"/>
      <c r="K85" s="308"/>
      <c r="L85" s="309"/>
      <c r="M85" s="7"/>
      <c r="N85" s="49">
        <f t="shared" si="14"/>
        <v>0</v>
      </c>
      <c r="O85" s="49">
        <f t="shared" si="15"/>
        <v>0</v>
      </c>
    </row>
    <row r="86" spans="1:17" x14ac:dyDescent="0.2">
      <c r="A86" s="214" t="s">
        <v>106</v>
      </c>
      <c r="B86" s="215"/>
      <c r="C86" s="215"/>
      <c r="D86" s="263"/>
      <c r="E86" s="6"/>
      <c r="F86" s="49">
        <f t="shared" ref="F86:F92" si="17">IF($E$92=0,0,E86/$E$92)</f>
        <v>0</v>
      </c>
      <c r="G86" s="49">
        <f>IF($E$92-$E$91=0,0,E86/($E$92-$E$91))</f>
        <v>0</v>
      </c>
      <c r="H86" s="25"/>
      <c r="I86" s="307" t="str">
        <f>IF(O1=1,"",IF(O1=2,"LKR Miesbach",IF(O1=3,"",IF(O1=4,"",IF(O1=5,"",IF(O1=6,"",IF(O1=7,"",IF(O1=0,""))))))))</f>
        <v/>
      </c>
      <c r="J86" s="308"/>
      <c r="K86" s="308"/>
      <c r="L86" s="309"/>
      <c r="M86" s="7"/>
      <c r="N86" s="49">
        <f t="shared" si="14"/>
        <v>0</v>
      </c>
      <c r="O86" s="49">
        <f t="shared" si="15"/>
        <v>0</v>
      </c>
    </row>
    <row r="87" spans="1:17" x14ac:dyDescent="0.2">
      <c r="A87" s="214" t="s">
        <v>124</v>
      </c>
      <c r="B87" s="215"/>
      <c r="C87" s="215"/>
      <c r="D87" s="263"/>
      <c r="E87" s="6"/>
      <c r="F87" s="49">
        <f t="shared" si="17"/>
        <v>0</v>
      </c>
      <c r="G87" s="49">
        <f>IF($E$92-$E$91=0,0,E87/($E$92-$E$91))</f>
        <v>0</v>
      </c>
      <c r="H87" s="25"/>
      <c r="I87" s="307" t="str">
        <f>IF(O1=1,"",IF(O1=2,"LKR Mühldort am Inn",IF(O1=3,"",IF(O1=4,"",IF(O1=5,"",IF(O1=6,"",IF(O1=7,"",IF(O1=0,""))))))))</f>
        <v/>
      </c>
      <c r="J87" s="308"/>
      <c r="K87" s="308"/>
      <c r="L87" s="309"/>
      <c r="M87" s="7"/>
      <c r="N87" s="49">
        <f t="shared" si="14"/>
        <v>0</v>
      </c>
      <c r="O87" s="49">
        <f t="shared" si="15"/>
        <v>0</v>
      </c>
    </row>
    <row r="88" spans="1:17" x14ac:dyDescent="0.2">
      <c r="A88" s="398" t="s">
        <v>442</v>
      </c>
      <c r="B88" s="399"/>
      <c r="C88" s="399"/>
      <c r="D88" s="400"/>
      <c r="E88" s="18"/>
      <c r="F88" s="61">
        <f t="shared" si="17"/>
        <v>0</v>
      </c>
      <c r="G88" s="61">
        <f>IF($E$87=0,0,E88/($E$87))</f>
        <v>0</v>
      </c>
      <c r="H88" s="25"/>
      <c r="I88" s="307" t="str">
        <f>IF(O1=1,"",IF(O1=2,"LKR München",IF(O1=3,"",IF(O1=4,"",IF(O1=5,"",IF(O1=6,"",IF(O1=7,"",IF(O1=0,""))))))))</f>
        <v/>
      </c>
      <c r="J88" s="308"/>
      <c r="K88" s="308"/>
      <c r="L88" s="309"/>
      <c r="M88" s="7"/>
      <c r="N88" s="49">
        <f t="shared" si="14"/>
        <v>0</v>
      </c>
      <c r="O88" s="49">
        <f t="shared" si="15"/>
        <v>0</v>
      </c>
    </row>
    <row r="89" spans="1:17" x14ac:dyDescent="0.2">
      <c r="A89" s="214" t="s">
        <v>125</v>
      </c>
      <c r="B89" s="215"/>
      <c r="C89" s="215"/>
      <c r="D89" s="263"/>
      <c r="E89" s="6"/>
      <c r="F89" s="49">
        <f t="shared" si="17"/>
        <v>0</v>
      </c>
      <c r="G89" s="49">
        <f>IF($E$92-$E$91=0,0,E89/($E$92-$E$91))</f>
        <v>0</v>
      </c>
      <c r="H89" s="25"/>
      <c r="I89" s="307" t="str">
        <f>IF(O1=1,"",IF(O1=2,"LKR Neuburg-Schrobenhausen",IF(O1=3,"",IF(O1=4,"",IF(O1=5,"",IF(O1=6,"",IF(O1=7,"",IF(O1=0,""))))))))</f>
        <v/>
      </c>
      <c r="J89" s="308"/>
      <c r="K89" s="308"/>
      <c r="L89" s="309"/>
      <c r="M89" s="7"/>
      <c r="N89" s="49">
        <f t="shared" si="14"/>
        <v>0</v>
      </c>
      <c r="O89" s="49">
        <f t="shared" si="15"/>
        <v>0</v>
      </c>
      <c r="Q89" s="62"/>
    </row>
    <row r="90" spans="1:17" ht="13.5" thickBot="1" x14ac:dyDescent="0.25">
      <c r="A90" s="277" t="s">
        <v>180</v>
      </c>
      <c r="B90" s="365"/>
      <c r="C90" s="365"/>
      <c r="D90" s="366"/>
      <c r="E90" s="8"/>
      <c r="F90" s="56">
        <f t="shared" si="17"/>
        <v>0</v>
      </c>
      <c r="G90" s="56">
        <f>IF($E$92-$E$91=0,0,E90/($E$92-$E$91))</f>
        <v>0</v>
      </c>
      <c r="H90" s="25"/>
      <c r="I90" s="307" t="str">
        <f>IF(O1=1,"",IF(O1=2,"LKR Pfaffenhofen a.d.Ilm",IF(O1=3,"",IF(O1=4,"",IF(O1=5,"",IF(O1=6,"",IF(O1=7,"",IF(O1=0,""))))))))</f>
        <v/>
      </c>
      <c r="J90" s="308"/>
      <c r="K90" s="308"/>
      <c r="L90" s="309"/>
      <c r="M90" s="7"/>
      <c r="N90" s="49">
        <f t="shared" si="14"/>
        <v>0</v>
      </c>
      <c r="O90" s="49">
        <f t="shared" si="15"/>
        <v>0</v>
      </c>
    </row>
    <row r="91" spans="1:17" ht="13.5" thickTop="1" x14ac:dyDescent="0.2">
      <c r="A91" s="212" t="s">
        <v>64</v>
      </c>
      <c r="B91" s="213"/>
      <c r="C91" s="213"/>
      <c r="D91" s="392"/>
      <c r="E91" s="9"/>
      <c r="F91" s="57">
        <f t="shared" si="17"/>
        <v>0</v>
      </c>
      <c r="G91" s="57"/>
      <c r="H91" s="25"/>
      <c r="I91" s="307" t="str">
        <f>IF(O1=1,"",IF(O1=2,"LKR Rosenheim",IF(O1=3,"",IF(O1=4,"",IF(O1=5,"",IF(O1=6,"",IF(O1=7,"",IF(O1=0,""))))))))</f>
        <v/>
      </c>
      <c r="J91" s="308"/>
      <c r="K91" s="308"/>
      <c r="L91" s="309"/>
      <c r="M91" s="7"/>
      <c r="N91" s="49">
        <f t="shared" si="14"/>
        <v>0</v>
      </c>
      <c r="O91" s="49">
        <f t="shared" si="15"/>
        <v>0</v>
      </c>
    </row>
    <row r="92" spans="1:17" ht="12.75" customHeight="1" x14ac:dyDescent="0.2">
      <c r="A92" s="301" t="s">
        <v>16</v>
      </c>
      <c r="B92" s="302"/>
      <c r="C92" s="302"/>
      <c r="D92" s="303"/>
      <c r="E92" s="51">
        <f>O38</f>
        <v>0</v>
      </c>
      <c r="F92" s="59">
        <f t="shared" si="17"/>
        <v>0</v>
      </c>
      <c r="G92" s="50"/>
      <c r="H92" s="25"/>
      <c r="I92" s="307" t="str">
        <f>IF(O1=1,"",IF(O1=2,"LKR Starnberg",IF(O1=3,"",IF(O1=4,"",IF(O1=5,"",IF(O1=6,"",IF(O1=7,"",IF(O1=0,""))))))))</f>
        <v/>
      </c>
      <c r="J92" s="308"/>
      <c r="K92" s="308"/>
      <c r="L92" s="309"/>
      <c r="M92" s="7"/>
      <c r="N92" s="49">
        <f t="shared" si="14"/>
        <v>0</v>
      </c>
      <c r="O92" s="49">
        <f t="shared" si="15"/>
        <v>0</v>
      </c>
    </row>
    <row r="93" spans="1:17" ht="12.75" customHeight="1" x14ac:dyDescent="0.2">
      <c r="A93" s="40" t="s">
        <v>405</v>
      </c>
      <c r="B93" s="25"/>
      <c r="C93" s="25"/>
      <c r="D93" s="25"/>
      <c r="E93" s="25"/>
      <c r="F93" s="25"/>
      <c r="G93" s="25"/>
      <c r="H93" s="25"/>
      <c r="I93" s="307" t="str">
        <f>IF(O1=1,"",IF(O1=2,"LKR Traunstein",IF(O1=3,"",IF(O1=4,"",IF(O1=5,"",IF(O1=6,"",IF(O1=7,"",IF(O1=0,""))))))))</f>
        <v/>
      </c>
      <c r="J93" s="308"/>
      <c r="K93" s="308"/>
      <c r="L93" s="309"/>
      <c r="M93" s="7"/>
      <c r="N93" s="49">
        <f t="shared" si="14"/>
        <v>0</v>
      </c>
      <c r="O93" s="49">
        <f t="shared" si="15"/>
        <v>0</v>
      </c>
    </row>
    <row r="94" spans="1:17" x14ac:dyDescent="0.2">
      <c r="A94" s="164" t="str">
        <f>IF(E88&gt;E87,"Eintrag in Zelle E88 darf nicht größer sein als in Zelle E87","")</f>
        <v/>
      </c>
      <c r="B94" s="165"/>
      <c r="C94" s="38"/>
      <c r="D94" s="38"/>
      <c r="E94" s="38"/>
      <c r="F94" s="25"/>
      <c r="G94" s="25"/>
      <c r="H94" s="25"/>
      <c r="I94" s="307" t="str">
        <f>IF(O1=1,"",IF(O1=2,"LKR Weilheim-Schongau",IF(O1=3,"",IF(O1=4,"",IF(O1=5,"",IF(O1=6,"",IF(O1=7,"",IF(O1=0,""))))))))</f>
        <v/>
      </c>
      <c r="J94" s="308"/>
      <c r="K94" s="308"/>
      <c r="L94" s="309"/>
      <c r="M94" s="7"/>
      <c r="N94" s="49">
        <f t="shared" si="14"/>
        <v>0</v>
      </c>
      <c r="O94" s="49">
        <f t="shared" si="15"/>
        <v>0</v>
      </c>
    </row>
    <row r="95" spans="1:17" x14ac:dyDescent="0.2">
      <c r="A95" s="53" t="str">
        <f>IF(SUM(E97:E99)=E100,"","Summe der Einträge in E97 - E99 enstspricht nicht der Gesamtfallzahl dieser Tabelle")</f>
        <v/>
      </c>
      <c r="B95" s="25"/>
      <c r="C95" s="25"/>
      <c r="D95" s="25"/>
      <c r="E95" s="25"/>
      <c r="F95" s="25"/>
      <c r="G95" s="25"/>
      <c r="H95" s="25"/>
      <c r="I95" s="307" t="str">
        <f>IF(O1=1,"",IF(O1=2,"",IF(O1=3,"",IF(O1=4,"",IF(O1=5,"",IF(O1=6,"Stadt Ansbach",IF(O1=7,"",IF(O1=0,""))))))))</f>
        <v/>
      </c>
      <c r="J95" s="308"/>
      <c r="K95" s="308"/>
      <c r="L95" s="309"/>
      <c r="M95" s="7"/>
      <c r="N95" s="49">
        <f t="shared" ref="N95:N96" si="18">IF($M$102=0,0,M95/$M$102)</f>
        <v>0</v>
      </c>
      <c r="O95" s="49">
        <f t="shared" ref="O95:O96" si="19">IF($M$102-$M$101=0,0,M95/($M$102-$M$101))</f>
        <v>0</v>
      </c>
    </row>
    <row r="96" spans="1:17" ht="12.75" customHeight="1" x14ac:dyDescent="0.2">
      <c r="A96" s="301" t="s">
        <v>122</v>
      </c>
      <c r="B96" s="235"/>
      <c r="C96" s="235"/>
      <c r="D96" s="236"/>
      <c r="E96" s="55" t="s">
        <v>15</v>
      </c>
      <c r="F96" s="48" t="s">
        <v>17</v>
      </c>
      <c r="G96" s="48" t="s">
        <v>50</v>
      </c>
      <c r="H96" s="25"/>
      <c r="I96" s="307" t="str">
        <f>IF(O1=1,"Stadt Augsburg",IF(O1=2,"",IF(O1=3,"",IF(O1=4,"",IF(O1=5,"Stadt Bamberg",IF(O1=6,"Stadt Erlangen",IF(O1=7,"",IF(O1=0,""))))))))</f>
        <v/>
      </c>
      <c r="J96" s="308"/>
      <c r="K96" s="308"/>
      <c r="L96" s="309"/>
      <c r="M96" s="7"/>
      <c r="N96" s="49">
        <f t="shared" si="18"/>
        <v>0</v>
      </c>
      <c r="O96" s="49">
        <f t="shared" si="19"/>
        <v>0</v>
      </c>
    </row>
    <row r="97" spans="1:17" ht="12.75" customHeight="1" x14ac:dyDescent="0.2">
      <c r="A97" s="214" t="s">
        <v>126</v>
      </c>
      <c r="B97" s="215"/>
      <c r="C97" s="215"/>
      <c r="D97" s="263"/>
      <c r="E97" s="6"/>
      <c r="F97" s="49">
        <f>IF($E$100=0,0,E97/$E$100)</f>
        <v>0</v>
      </c>
      <c r="G97" s="49">
        <f>IF(($E$100-$E$99)=0,0,E97/($E$100-$E$99))</f>
        <v>0</v>
      </c>
      <c r="H97" s="25"/>
      <c r="I97" s="307" t="str">
        <f>IF(O1=1,"Stadt Kaufbeuren",IF(O1=2,"Stadt Ingolstadt",IF(O1=3,"Stadt Landshut",IF(O1=4,"Stadt Amberg",IF(O1=5,"Stadt Bayreuth",IF(O1=6,"Stadt Fürth",IF(O1=7,"Stadt Aschaffenburg",IF(O1=0,""))))))))</f>
        <v/>
      </c>
      <c r="J97" s="308"/>
      <c r="K97" s="308"/>
      <c r="L97" s="309"/>
      <c r="M97" s="7"/>
      <c r="N97" s="49">
        <f t="shared" ref="N97:N101" si="20">IF($M$102=0,0,M97/$M$102)</f>
        <v>0</v>
      </c>
      <c r="O97" s="49">
        <f>IF($M$102-$M$101=0,0,M97/($M$102-$M$101))</f>
        <v>0</v>
      </c>
    </row>
    <row r="98" spans="1:17" ht="12.75" customHeight="1" thickBot="1" x14ac:dyDescent="0.25">
      <c r="A98" s="277" t="s">
        <v>127</v>
      </c>
      <c r="B98" s="365"/>
      <c r="C98" s="365"/>
      <c r="D98" s="366"/>
      <c r="E98" s="8"/>
      <c r="F98" s="56">
        <f t="shared" ref="F98:F100" si="21">IF($E$100=0,0,E98/$E$100)</f>
        <v>0</v>
      </c>
      <c r="G98" s="56">
        <f>IF(($E$100-$E$99)=0,0,E98/($E$100-$E$99))</f>
        <v>0</v>
      </c>
      <c r="H98" s="25"/>
      <c r="I98" s="307" t="str">
        <f>IF(O1=1,"Stadt Kempten (Allgäu)",IF(O1=2,"Stadt München",IF(O1=3,"Stadt Passau",IF(O1=4,"Stadt Regensburg",IF(O1=5,"Stadt Coburg",IF(O1=6,"Stadt Nürnberg",IF(O1=7,"Stadt Schweinfurt",IF(O1=0,""))))))))</f>
        <v/>
      </c>
      <c r="J98" s="308"/>
      <c r="K98" s="308"/>
      <c r="L98" s="309"/>
      <c r="M98" s="7"/>
      <c r="N98" s="49">
        <f t="shared" si="20"/>
        <v>0</v>
      </c>
      <c r="O98" s="49">
        <f>IF($M$102-$M$101=0,0,M98/($M$102-$M$101))</f>
        <v>0</v>
      </c>
    </row>
    <row r="99" spans="1:17" ht="12.75" customHeight="1" thickTop="1" x14ac:dyDescent="0.2">
      <c r="A99" s="212" t="s">
        <v>64</v>
      </c>
      <c r="B99" s="213"/>
      <c r="C99" s="213"/>
      <c r="D99" s="392"/>
      <c r="E99" s="6"/>
      <c r="F99" s="57">
        <f t="shared" si="21"/>
        <v>0</v>
      </c>
      <c r="G99" s="57"/>
      <c r="H99" s="25"/>
      <c r="I99" s="197" t="str">
        <f>IF(O1=1,"Stadt Memmingen",IF(O1=2,"Stadt Rosenheim",IF(O1=3,"Stadt Straubing",IF(O1=4,"Stadt Weiden",IF(O1=5,"Stadt Hof",IF(O1=6,"Stadt Schwabach",IF(O1=7,"Stadt Würzburg",IF(O1=0,""))))))))</f>
        <v/>
      </c>
      <c r="J99" s="198"/>
      <c r="K99" s="198"/>
      <c r="L99" s="199"/>
      <c r="M99" s="7"/>
      <c r="N99" s="49">
        <f t="shared" si="20"/>
        <v>0</v>
      </c>
      <c r="O99" s="49">
        <f>IF($M$102-$M$101=0,0,M99/($M$102-$M$101))</f>
        <v>0</v>
      </c>
    </row>
    <row r="100" spans="1:17" ht="12.75" customHeight="1" thickBot="1" x14ac:dyDescent="0.25">
      <c r="A100" s="301" t="s">
        <v>439</v>
      </c>
      <c r="B100" s="302"/>
      <c r="C100" s="302"/>
      <c r="D100" s="303"/>
      <c r="E100" s="51">
        <f>E87+E89+E90</f>
        <v>0</v>
      </c>
      <c r="F100" s="50">
        <f t="shared" si="21"/>
        <v>0</v>
      </c>
      <c r="G100" s="50"/>
      <c r="H100" s="25"/>
      <c r="I100" s="285" t="s">
        <v>404</v>
      </c>
      <c r="J100" s="401"/>
      <c r="K100" s="401"/>
      <c r="L100" s="402"/>
      <c r="M100" s="10"/>
      <c r="N100" s="63">
        <f t="shared" si="20"/>
        <v>0</v>
      </c>
      <c r="O100" s="63">
        <f>IF($M$102-$M$101=0,0,M100/($M$102-$M$101))</f>
        <v>0</v>
      </c>
    </row>
    <row r="101" spans="1:17" ht="13.5" customHeight="1" thickTop="1" x14ac:dyDescent="0.2">
      <c r="A101" s="43" t="s">
        <v>440</v>
      </c>
      <c r="B101" s="25"/>
      <c r="C101" s="25"/>
      <c r="D101" s="25"/>
      <c r="E101" s="25"/>
      <c r="F101" s="25"/>
      <c r="G101" s="25"/>
      <c r="H101" s="25"/>
      <c r="I101" s="307" t="s">
        <v>64</v>
      </c>
      <c r="J101" s="308"/>
      <c r="K101" s="308"/>
      <c r="L101" s="309"/>
      <c r="M101" s="9"/>
      <c r="N101" s="57">
        <f t="shared" si="20"/>
        <v>0</v>
      </c>
      <c r="O101" s="58"/>
    </row>
    <row r="102" spans="1:17" x14ac:dyDescent="0.2">
      <c r="A102" s="25"/>
      <c r="B102" s="25"/>
      <c r="C102" s="25"/>
      <c r="D102" s="25"/>
      <c r="E102" s="25"/>
      <c r="F102" s="25"/>
      <c r="G102" s="25"/>
      <c r="H102" s="25"/>
      <c r="I102" s="301" t="s">
        <v>16</v>
      </c>
      <c r="J102" s="302"/>
      <c r="K102" s="302"/>
      <c r="L102" s="303"/>
      <c r="M102" s="51">
        <f>O38</f>
        <v>0</v>
      </c>
      <c r="N102" s="50" t="str">
        <f>IF($M$102=0,"",M102/$M$102)</f>
        <v/>
      </c>
      <c r="O102" s="50" t="str">
        <f>N102</f>
        <v/>
      </c>
    </row>
    <row r="103" spans="1:17" x14ac:dyDescent="0.2">
      <c r="A103" s="25"/>
      <c r="B103" s="25"/>
      <c r="C103" s="25"/>
      <c r="D103" s="25"/>
      <c r="E103" s="25"/>
      <c r="F103" s="25"/>
      <c r="G103" s="25"/>
      <c r="H103" s="25"/>
      <c r="I103" s="53"/>
      <c r="J103" s="25"/>
      <c r="K103" s="25"/>
      <c r="L103" s="25"/>
      <c r="M103" s="25"/>
      <c r="N103" s="25"/>
    </row>
    <row r="104" spans="1:17" x14ac:dyDescent="0.2">
      <c r="A104" s="24" t="s">
        <v>150</v>
      </c>
      <c r="B104" s="62"/>
      <c r="C104" s="62"/>
      <c r="D104" s="62"/>
      <c r="E104" s="62"/>
      <c r="F104" s="62"/>
      <c r="G104" s="62"/>
      <c r="H104" s="25"/>
    </row>
    <row r="105" spans="1:17" x14ac:dyDescent="0.2">
      <c r="A105" s="53" t="str">
        <f>IF(SUM(E107:E118)+SUM(M107:M118)=M119,"","Summe der Einträge in E107 - E118 oder M107 - M118 entspricht nicht der Gesamtfallzahl dieser Tabelle")</f>
        <v/>
      </c>
      <c r="B105" s="62"/>
      <c r="C105" s="62"/>
      <c r="D105" s="62"/>
      <c r="E105" s="62"/>
      <c r="F105" s="62"/>
      <c r="G105" s="62"/>
      <c r="H105" s="25"/>
    </row>
    <row r="106" spans="1:17" x14ac:dyDescent="0.2">
      <c r="A106" s="224" t="s">
        <v>141</v>
      </c>
      <c r="B106" s="196"/>
      <c r="C106" s="196"/>
      <c r="D106" s="367"/>
      <c r="E106" s="48" t="s">
        <v>15</v>
      </c>
      <c r="F106" s="48" t="s">
        <v>17</v>
      </c>
      <c r="G106" s="48" t="s">
        <v>206</v>
      </c>
      <c r="H106" s="25"/>
      <c r="I106" s="224" t="s">
        <v>142</v>
      </c>
      <c r="J106" s="196"/>
      <c r="K106" s="196"/>
      <c r="L106" s="367"/>
      <c r="M106" s="48" t="s">
        <v>15</v>
      </c>
      <c r="N106" s="48" t="s">
        <v>17</v>
      </c>
      <c r="O106" s="64" t="s">
        <v>206</v>
      </c>
      <c r="Q106" s="62"/>
    </row>
    <row r="107" spans="1:17" x14ac:dyDescent="0.2">
      <c r="A107" s="214" t="s">
        <v>76</v>
      </c>
      <c r="B107" s="266"/>
      <c r="C107" s="266"/>
      <c r="D107" s="267"/>
      <c r="E107" s="7"/>
      <c r="F107" s="49">
        <f t="shared" ref="F107:F118" si="22">IF($M$119=0,0,E107/$M$119)</f>
        <v>0</v>
      </c>
      <c r="G107" s="49">
        <f t="shared" ref="G107:G118" si="23">IF(($M$119-$M$118)=0,0,E107/($M$119-$M$118))</f>
        <v>0</v>
      </c>
      <c r="H107" s="62"/>
      <c r="I107" s="214" t="s">
        <v>400</v>
      </c>
      <c r="J107" s="266"/>
      <c r="K107" s="266"/>
      <c r="L107" s="267"/>
      <c r="M107" s="7"/>
      <c r="N107" s="49">
        <f>IF($M$119=0,0,M107/$M$119)</f>
        <v>0</v>
      </c>
      <c r="O107" s="49">
        <f>IF(($M$119-$M$118)=0,0,M107/($M$119-$M$118))</f>
        <v>0</v>
      </c>
    </row>
    <row r="108" spans="1:17" x14ac:dyDescent="0.2">
      <c r="A108" s="214" t="s">
        <v>187</v>
      </c>
      <c r="B108" s="266"/>
      <c r="C108" s="266"/>
      <c r="D108" s="267"/>
      <c r="E108" s="7"/>
      <c r="F108" s="49">
        <f t="shared" si="22"/>
        <v>0</v>
      </c>
      <c r="G108" s="49">
        <f t="shared" si="23"/>
        <v>0</v>
      </c>
      <c r="I108" s="214" t="s">
        <v>197</v>
      </c>
      <c r="J108" s="266"/>
      <c r="K108" s="266"/>
      <c r="L108" s="267"/>
      <c r="M108" s="7"/>
      <c r="N108" s="49">
        <f t="shared" ref="N108:N118" si="24">IF($M$119=0,0,M108/$M$119)</f>
        <v>0</v>
      </c>
      <c r="O108" s="49">
        <f t="shared" ref="O108:O117" si="25">IF(($M$119-$M$118)=0,0,M108/($M$119-$M$118))</f>
        <v>0</v>
      </c>
    </row>
    <row r="109" spans="1:17" x14ac:dyDescent="0.2">
      <c r="A109" s="214" t="s">
        <v>188</v>
      </c>
      <c r="B109" s="266"/>
      <c r="C109" s="266"/>
      <c r="D109" s="267"/>
      <c r="E109" s="7"/>
      <c r="F109" s="49">
        <f t="shared" si="22"/>
        <v>0</v>
      </c>
      <c r="G109" s="49">
        <f t="shared" si="23"/>
        <v>0</v>
      </c>
      <c r="I109" s="214" t="s">
        <v>198</v>
      </c>
      <c r="J109" s="266"/>
      <c r="K109" s="266"/>
      <c r="L109" s="267"/>
      <c r="M109" s="7"/>
      <c r="N109" s="49">
        <f t="shared" si="24"/>
        <v>0</v>
      </c>
      <c r="O109" s="49">
        <f t="shared" si="25"/>
        <v>0</v>
      </c>
    </row>
    <row r="110" spans="1:17" x14ac:dyDescent="0.2">
      <c r="A110" s="214" t="s">
        <v>189</v>
      </c>
      <c r="B110" s="266"/>
      <c r="C110" s="266"/>
      <c r="D110" s="267"/>
      <c r="E110" s="7"/>
      <c r="F110" s="49">
        <f t="shared" si="22"/>
        <v>0</v>
      </c>
      <c r="G110" s="49">
        <f t="shared" si="23"/>
        <v>0</v>
      </c>
      <c r="I110" s="214" t="s">
        <v>199</v>
      </c>
      <c r="J110" s="266"/>
      <c r="K110" s="266"/>
      <c r="L110" s="267"/>
      <c r="M110" s="7"/>
      <c r="N110" s="49">
        <f t="shared" si="24"/>
        <v>0</v>
      </c>
      <c r="O110" s="49">
        <f t="shared" si="25"/>
        <v>0</v>
      </c>
    </row>
    <row r="111" spans="1:17" x14ac:dyDescent="0.2">
      <c r="A111" s="214" t="s">
        <v>190</v>
      </c>
      <c r="B111" s="266"/>
      <c r="C111" s="266"/>
      <c r="D111" s="267"/>
      <c r="E111" s="7"/>
      <c r="F111" s="49">
        <f t="shared" si="22"/>
        <v>0</v>
      </c>
      <c r="G111" s="49">
        <f t="shared" si="23"/>
        <v>0</v>
      </c>
      <c r="I111" s="214" t="s">
        <v>200</v>
      </c>
      <c r="J111" s="266"/>
      <c r="K111" s="266"/>
      <c r="L111" s="267"/>
      <c r="M111" s="7"/>
      <c r="N111" s="49">
        <f t="shared" si="24"/>
        <v>0</v>
      </c>
      <c r="O111" s="49">
        <f t="shared" si="25"/>
        <v>0</v>
      </c>
    </row>
    <row r="112" spans="1:17" x14ac:dyDescent="0.2">
      <c r="A112" s="214" t="s">
        <v>191</v>
      </c>
      <c r="B112" s="266"/>
      <c r="C112" s="266"/>
      <c r="D112" s="267"/>
      <c r="E112" s="7"/>
      <c r="F112" s="49">
        <f t="shared" si="22"/>
        <v>0</v>
      </c>
      <c r="G112" s="49">
        <f t="shared" si="23"/>
        <v>0</v>
      </c>
      <c r="I112" s="214" t="s">
        <v>201</v>
      </c>
      <c r="J112" s="266"/>
      <c r="K112" s="266"/>
      <c r="L112" s="267"/>
      <c r="M112" s="7"/>
      <c r="N112" s="49">
        <f t="shared" si="24"/>
        <v>0</v>
      </c>
      <c r="O112" s="49">
        <f t="shared" si="25"/>
        <v>0</v>
      </c>
    </row>
    <row r="113" spans="1:17" x14ac:dyDescent="0.2">
      <c r="A113" s="214" t="s">
        <v>192</v>
      </c>
      <c r="B113" s="266"/>
      <c r="C113" s="266"/>
      <c r="D113" s="267"/>
      <c r="E113" s="7"/>
      <c r="F113" s="49">
        <f t="shared" si="22"/>
        <v>0</v>
      </c>
      <c r="G113" s="49">
        <f t="shared" si="23"/>
        <v>0</v>
      </c>
      <c r="I113" s="214" t="s">
        <v>202</v>
      </c>
      <c r="J113" s="266"/>
      <c r="K113" s="266"/>
      <c r="L113" s="267"/>
      <c r="M113" s="7"/>
      <c r="N113" s="49">
        <f t="shared" si="24"/>
        <v>0</v>
      </c>
      <c r="O113" s="49">
        <f t="shared" si="25"/>
        <v>0</v>
      </c>
    </row>
    <row r="114" spans="1:17" x14ac:dyDescent="0.2">
      <c r="A114" s="214" t="s">
        <v>193</v>
      </c>
      <c r="B114" s="266"/>
      <c r="C114" s="266"/>
      <c r="D114" s="267"/>
      <c r="E114" s="7"/>
      <c r="F114" s="49">
        <f t="shared" si="22"/>
        <v>0</v>
      </c>
      <c r="G114" s="49">
        <f t="shared" si="23"/>
        <v>0</v>
      </c>
      <c r="I114" s="214" t="s">
        <v>203</v>
      </c>
      <c r="J114" s="266"/>
      <c r="K114" s="266"/>
      <c r="L114" s="267"/>
      <c r="M114" s="7"/>
      <c r="N114" s="49">
        <f t="shared" si="24"/>
        <v>0</v>
      </c>
      <c r="O114" s="49">
        <f t="shared" si="25"/>
        <v>0</v>
      </c>
    </row>
    <row r="115" spans="1:17" x14ac:dyDescent="0.2">
      <c r="A115" s="214" t="s">
        <v>194</v>
      </c>
      <c r="B115" s="266"/>
      <c r="C115" s="266"/>
      <c r="D115" s="267"/>
      <c r="E115" s="7"/>
      <c r="F115" s="49">
        <f t="shared" si="22"/>
        <v>0</v>
      </c>
      <c r="G115" s="49">
        <f t="shared" si="23"/>
        <v>0</v>
      </c>
      <c r="I115" s="214" t="s">
        <v>204</v>
      </c>
      <c r="J115" s="266"/>
      <c r="K115" s="266"/>
      <c r="L115" s="267"/>
      <c r="M115" s="7"/>
      <c r="N115" s="49">
        <f t="shared" si="24"/>
        <v>0</v>
      </c>
      <c r="O115" s="49">
        <f t="shared" si="25"/>
        <v>0</v>
      </c>
    </row>
    <row r="116" spans="1:17" x14ac:dyDescent="0.2">
      <c r="A116" s="214" t="s">
        <v>195</v>
      </c>
      <c r="B116" s="266"/>
      <c r="C116" s="266"/>
      <c r="D116" s="267"/>
      <c r="E116" s="7"/>
      <c r="F116" s="49">
        <f t="shared" si="22"/>
        <v>0</v>
      </c>
      <c r="G116" s="49">
        <f t="shared" si="23"/>
        <v>0</v>
      </c>
      <c r="I116" s="214" t="s">
        <v>77</v>
      </c>
      <c r="J116" s="266"/>
      <c r="K116" s="266"/>
      <c r="L116" s="267"/>
      <c r="M116" s="7"/>
      <c r="N116" s="49">
        <f t="shared" si="24"/>
        <v>0</v>
      </c>
      <c r="O116" s="49">
        <f t="shared" si="25"/>
        <v>0</v>
      </c>
    </row>
    <row r="117" spans="1:17" ht="13.5" thickBot="1" x14ac:dyDescent="0.25">
      <c r="A117" s="214" t="s">
        <v>399</v>
      </c>
      <c r="B117" s="266"/>
      <c r="C117" s="266"/>
      <c r="D117" s="267"/>
      <c r="E117" s="7"/>
      <c r="F117" s="49">
        <f t="shared" si="22"/>
        <v>0</v>
      </c>
      <c r="G117" s="49">
        <f t="shared" si="23"/>
        <v>0</v>
      </c>
      <c r="I117" s="277" t="s">
        <v>205</v>
      </c>
      <c r="J117" s="278"/>
      <c r="K117" s="278"/>
      <c r="L117" s="279"/>
      <c r="M117" s="8"/>
      <c r="N117" s="56">
        <f t="shared" si="24"/>
        <v>0</v>
      </c>
      <c r="O117" s="56">
        <f t="shared" si="25"/>
        <v>0</v>
      </c>
    </row>
    <row r="118" spans="1:17" ht="13.5" thickTop="1" x14ac:dyDescent="0.2">
      <c r="A118" s="214" t="s">
        <v>196</v>
      </c>
      <c r="B118" s="266"/>
      <c r="C118" s="266"/>
      <c r="D118" s="267"/>
      <c r="E118" s="7"/>
      <c r="F118" s="49">
        <f t="shared" si="22"/>
        <v>0</v>
      </c>
      <c r="G118" s="49">
        <f t="shared" si="23"/>
        <v>0</v>
      </c>
      <c r="I118" s="212" t="s">
        <v>64</v>
      </c>
      <c r="J118" s="385"/>
      <c r="K118" s="385"/>
      <c r="L118" s="386"/>
      <c r="M118" s="9"/>
      <c r="N118" s="57">
        <f t="shared" si="24"/>
        <v>0</v>
      </c>
      <c r="O118" s="49"/>
    </row>
    <row r="119" spans="1:17" x14ac:dyDescent="0.2">
      <c r="I119" s="242" t="s">
        <v>16</v>
      </c>
      <c r="J119" s="198"/>
      <c r="K119" s="198"/>
      <c r="L119" s="198"/>
      <c r="M119" s="65">
        <f>O41</f>
        <v>0</v>
      </c>
      <c r="N119" s="50">
        <f>IF($M$119=0,0,M119/$M$119)</f>
        <v>0</v>
      </c>
      <c r="O119" s="50"/>
    </row>
    <row r="121" spans="1:17" x14ac:dyDescent="0.2">
      <c r="A121" s="24" t="s">
        <v>349</v>
      </c>
    </row>
    <row r="122" spans="1:17" x14ac:dyDescent="0.2">
      <c r="A122" s="66" t="str">
        <f>IF(O131&gt;0,"Kein Einzeleintrag in E124 - E131 und M124 - M130 darf größer sein als die Gesamtfallzahl dieser Tabelle ","")</f>
        <v/>
      </c>
    </row>
    <row r="123" spans="1:17" ht="12.75" customHeight="1" x14ac:dyDescent="0.2">
      <c r="A123" s="224" t="s">
        <v>347</v>
      </c>
      <c r="B123" s="215"/>
      <c r="C123" s="215"/>
      <c r="D123" s="263"/>
      <c r="E123" s="48" t="s">
        <v>15</v>
      </c>
      <c r="F123" s="48" t="s">
        <v>17</v>
      </c>
      <c r="I123" s="301" t="s">
        <v>348</v>
      </c>
      <c r="J123" s="235"/>
      <c r="K123" s="235"/>
      <c r="L123" s="236"/>
      <c r="M123" s="55" t="s">
        <v>15</v>
      </c>
      <c r="N123" s="48" t="s">
        <v>17</v>
      </c>
      <c r="Q123" s="62"/>
    </row>
    <row r="124" spans="1:17" ht="12.75" customHeight="1" x14ac:dyDescent="0.2">
      <c r="A124" s="197" t="s">
        <v>333</v>
      </c>
      <c r="B124" s="198"/>
      <c r="C124" s="198"/>
      <c r="D124" s="199"/>
      <c r="E124" s="7"/>
      <c r="F124" s="49">
        <f>IF($K$41=0,0,E124/$K$41)</f>
        <v>0</v>
      </c>
      <c r="G124" s="166" t="str">
        <f t="shared" ref="G124:G131" si="26">IF(E124&gt;$M$131,1,"")</f>
        <v/>
      </c>
      <c r="I124" s="197" t="s">
        <v>340</v>
      </c>
      <c r="J124" s="198"/>
      <c r="K124" s="198"/>
      <c r="L124" s="199"/>
      <c r="M124" s="7"/>
      <c r="N124" s="49">
        <f>IF($K$41=0,0,M124/$K$41)</f>
        <v>0</v>
      </c>
      <c r="O124" s="166" t="str">
        <f>IF(M124&gt;$M$131,1,"")</f>
        <v/>
      </c>
    </row>
    <row r="125" spans="1:17" ht="12.75" customHeight="1" x14ac:dyDescent="0.2">
      <c r="A125" s="197" t="s">
        <v>334</v>
      </c>
      <c r="B125" s="198"/>
      <c r="C125" s="198"/>
      <c r="D125" s="199"/>
      <c r="E125" s="7"/>
      <c r="F125" s="49">
        <f t="shared" ref="F125:F131" si="27">IF($K$41=0,0,E125/$K$41)</f>
        <v>0</v>
      </c>
      <c r="G125" s="166" t="str">
        <f t="shared" si="26"/>
        <v/>
      </c>
      <c r="I125" s="197" t="s">
        <v>341</v>
      </c>
      <c r="J125" s="198"/>
      <c r="K125" s="198"/>
      <c r="L125" s="199"/>
      <c r="M125" s="7"/>
      <c r="N125" s="49">
        <f t="shared" ref="N125:N131" si="28">IF($K$41=0,0,M125/$K$41)</f>
        <v>0</v>
      </c>
      <c r="O125" s="166" t="str">
        <f t="shared" ref="O125:O130" si="29">IF(M125&gt;$M$131,1,"")</f>
        <v/>
      </c>
    </row>
    <row r="126" spans="1:17" ht="12.75" customHeight="1" x14ac:dyDescent="0.2">
      <c r="A126" s="197" t="s">
        <v>335</v>
      </c>
      <c r="B126" s="198"/>
      <c r="C126" s="198"/>
      <c r="D126" s="199"/>
      <c r="E126" s="7"/>
      <c r="F126" s="49">
        <f t="shared" si="27"/>
        <v>0</v>
      </c>
      <c r="G126" s="166" t="str">
        <f t="shared" si="26"/>
        <v/>
      </c>
      <c r="I126" s="197" t="s">
        <v>342</v>
      </c>
      <c r="J126" s="198"/>
      <c r="K126" s="198"/>
      <c r="L126" s="199"/>
      <c r="M126" s="7"/>
      <c r="N126" s="49">
        <f t="shared" si="28"/>
        <v>0</v>
      </c>
      <c r="O126" s="166" t="str">
        <f t="shared" si="29"/>
        <v/>
      </c>
    </row>
    <row r="127" spans="1:17" ht="12.75" customHeight="1" x14ac:dyDescent="0.2">
      <c r="A127" s="197" t="s">
        <v>357</v>
      </c>
      <c r="B127" s="198"/>
      <c r="C127" s="198"/>
      <c r="D127" s="199"/>
      <c r="E127" s="7"/>
      <c r="F127" s="49">
        <f t="shared" si="27"/>
        <v>0</v>
      </c>
      <c r="G127" s="166" t="str">
        <f t="shared" si="26"/>
        <v/>
      </c>
      <c r="I127" s="197" t="s">
        <v>343</v>
      </c>
      <c r="J127" s="198"/>
      <c r="K127" s="198"/>
      <c r="L127" s="199"/>
      <c r="M127" s="7"/>
      <c r="N127" s="49">
        <f t="shared" si="28"/>
        <v>0</v>
      </c>
      <c r="O127" s="166" t="str">
        <f t="shared" si="29"/>
        <v/>
      </c>
    </row>
    <row r="128" spans="1:17" ht="12.75" customHeight="1" x14ac:dyDescent="0.2">
      <c r="A128" s="197" t="s">
        <v>336</v>
      </c>
      <c r="B128" s="198"/>
      <c r="C128" s="198"/>
      <c r="D128" s="199"/>
      <c r="E128" s="7"/>
      <c r="F128" s="49">
        <f t="shared" si="27"/>
        <v>0</v>
      </c>
      <c r="G128" s="166" t="str">
        <f t="shared" si="26"/>
        <v/>
      </c>
      <c r="I128" s="197" t="s">
        <v>344</v>
      </c>
      <c r="J128" s="198"/>
      <c r="K128" s="198"/>
      <c r="L128" s="199"/>
      <c r="M128" s="7"/>
      <c r="N128" s="49">
        <f t="shared" si="28"/>
        <v>0</v>
      </c>
      <c r="O128" s="166" t="str">
        <f t="shared" si="29"/>
        <v/>
      </c>
    </row>
    <row r="129" spans="1:20" x14ac:dyDescent="0.2">
      <c r="A129" s="197" t="s">
        <v>337</v>
      </c>
      <c r="B129" s="198"/>
      <c r="C129" s="198"/>
      <c r="D129" s="199"/>
      <c r="E129" s="7"/>
      <c r="F129" s="49">
        <f t="shared" si="27"/>
        <v>0</v>
      </c>
      <c r="G129" s="166" t="str">
        <f t="shared" si="26"/>
        <v/>
      </c>
      <c r="I129" s="197" t="s">
        <v>345</v>
      </c>
      <c r="J129" s="198"/>
      <c r="K129" s="198"/>
      <c r="L129" s="199"/>
      <c r="M129" s="7"/>
      <c r="N129" s="49">
        <f t="shared" si="28"/>
        <v>0</v>
      </c>
      <c r="O129" s="166" t="str">
        <f t="shared" si="29"/>
        <v/>
      </c>
    </row>
    <row r="130" spans="1:20" ht="12.75" customHeight="1" x14ac:dyDescent="0.2">
      <c r="A130" s="197" t="s">
        <v>338</v>
      </c>
      <c r="B130" s="198"/>
      <c r="C130" s="198"/>
      <c r="D130" s="199"/>
      <c r="E130" s="7"/>
      <c r="F130" s="49">
        <f t="shared" si="27"/>
        <v>0</v>
      </c>
      <c r="G130" s="166" t="str">
        <f t="shared" si="26"/>
        <v/>
      </c>
      <c r="I130" s="197" t="s">
        <v>346</v>
      </c>
      <c r="J130" s="198"/>
      <c r="K130" s="198"/>
      <c r="L130" s="199"/>
      <c r="M130" s="7"/>
      <c r="N130" s="49">
        <f t="shared" si="28"/>
        <v>0</v>
      </c>
      <c r="O130" s="166" t="str">
        <f t="shared" si="29"/>
        <v/>
      </c>
    </row>
    <row r="131" spans="1:20" ht="15.75" customHeight="1" x14ac:dyDescent="0.2">
      <c r="A131" s="197" t="s">
        <v>339</v>
      </c>
      <c r="B131" s="198"/>
      <c r="C131" s="198"/>
      <c r="D131" s="199"/>
      <c r="E131" s="7"/>
      <c r="F131" s="49">
        <f t="shared" si="27"/>
        <v>0</v>
      </c>
      <c r="G131" s="166" t="str">
        <f t="shared" si="26"/>
        <v/>
      </c>
      <c r="I131" s="242" t="s">
        <v>16</v>
      </c>
      <c r="J131" s="183"/>
      <c r="K131" s="183"/>
      <c r="L131" s="183"/>
      <c r="M131" s="65">
        <f>K41</f>
        <v>0</v>
      </c>
      <c r="N131" s="50">
        <f t="shared" si="28"/>
        <v>0</v>
      </c>
      <c r="O131" s="67">
        <f>SUM(G124:G131,O124:O130)</f>
        <v>0</v>
      </c>
    </row>
    <row r="134" spans="1:20" x14ac:dyDescent="0.2">
      <c r="A134" s="24" t="s">
        <v>350</v>
      </c>
      <c r="E134" s="25"/>
      <c r="N134" s="68"/>
    </row>
    <row r="135" spans="1:20" x14ac:dyDescent="0.2">
      <c r="A135" s="66" t="str">
        <f>IF(P168&gt;0,"Einzeleinträge E139-166 nicht höher als die Gesamtanzahl","")</f>
        <v/>
      </c>
      <c r="E135" s="66" t="str">
        <f>IF(Q168&gt;0,"Einzeleinträge H139-H165 / J139-J165 nicht höher als Lifetimeeinträge","")</f>
        <v/>
      </c>
      <c r="K135" s="66" t="str">
        <f>IF(R168&gt;0,"Hauptsubstanz-Nennungen  dürfen  nicht höher als der Lifetime sein","")</f>
        <v/>
      </c>
    </row>
    <row r="136" spans="1:20" x14ac:dyDescent="0.2">
      <c r="A136" s="248" t="s">
        <v>247</v>
      </c>
      <c r="B136" s="249"/>
      <c r="C136" s="249"/>
      <c r="D136" s="250"/>
      <c r="E136" s="185" t="s">
        <v>261</v>
      </c>
      <c r="F136" s="216"/>
      <c r="G136" s="217"/>
      <c r="H136" s="382" t="s">
        <v>352</v>
      </c>
      <c r="I136" s="183"/>
      <c r="J136" s="183"/>
      <c r="K136" s="183"/>
      <c r="L136" s="183"/>
      <c r="M136" s="184"/>
      <c r="N136" s="321" t="s">
        <v>406</v>
      </c>
      <c r="O136" s="405"/>
      <c r="P136" s="32"/>
      <c r="Q136" s="32"/>
      <c r="R136" s="32"/>
      <c r="S136" s="32"/>
    </row>
    <row r="137" spans="1:20" ht="12.75" customHeight="1" x14ac:dyDescent="0.2">
      <c r="A137" s="379"/>
      <c r="B137" s="380"/>
      <c r="C137" s="380"/>
      <c r="D137" s="381"/>
      <c r="E137" s="383" t="s">
        <v>15</v>
      </c>
      <c r="F137" s="383" t="s">
        <v>17</v>
      </c>
      <c r="G137" s="383" t="s">
        <v>206</v>
      </c>
      <c r="H137" s="382" t="s">
        <v>260</v>
      </c>
      <c r="I137" s="186"/>
      <c r="J137" s="372" t="s">
        <v>377</v>
      </c>
      <c r="K137" s="372"/>
      <c r="L137" s="283" t="s">
        <v>16</v>
      </c>
      <c r="M137" s="184"/>
      <c r="N137" s="383" t="s">
        <v>15</v>
      </c>
      <c r="O137" s="383" t="s">
        <v>418</v>
      </c>
      <c r="P137" s="32"/>
      <c r="Q137" s="32"/>
      <c r="R137" s="32"/>
      <c r="S137" s="32"/>
    </row>
    <row r="138" spans="1:20" x14ac:dyDescent="0.2">
      <c r="A138" s="251"/>
      <c r="B138" s="252"/>
      <c r="C138" s="252"/>
      <c r="D138" s="253"/>
      <c r="E138" s="384"/>
      <c r="F138" s="384" t="s">
        <v>17</v>
      </c>
      <c r="G138" s="384" t="s">
        <v>206</v>
      </c>
      <c r="H138" s="69" t="s">
        <v>15</v>
      </c>
      <c r="I138" s="69" t="s">
        <v>206</v>
      </c>
      <c r="J138" s="69" t="s">
        <v>15</v>
      </c>
      <c r="K138" s="69" t="s">
        <v>206</v>
      </c>
      <c r="L138" s="70" t="s">
        <v>15</v>
      </c>
      <c r="M138" s="69" t="s">
        <v>206</v>
      </c>
      <c r="N138" s="384"/>
      <c r="O138" s="384" t="s">
        <v>17</v>
      </c>
      <c r="P138" s="32"/>
      <c r="Q138" s="32"/>
      <c r="R138" s="32"/>
      <c r="S138" s="32"/>
    </row>
    <row r="139" spans="1:20" x14ac:dyDescent="0.2">
      <c r="A139" s="214" t="s">
        <v>8</v>
      </c>
      <c r="B139" s="377"/>
      <c r="C139" s="377"/>
      <c r="D139" s="378"/>
      <c r="E139" s="7"/>
      <c r="F139" s="49">
        <f>IF($E$167=0,0,E139/$E$167)</f>
        <v>0</v>
      </c>
      <c r="G139" s="49">
        <f>IF(($E$167-$E$166)=0,0,E139/($E$167-$E$166))</f>
        <v>0</v>
      </c>
      <c r="H139" s="7"/>
      <c r="I139" s="49">
        <f t="shared" ref="I139:I165" si="30">IF($E139=0,0,H139/$E139)</f>
        <v>0</v>
      </c>
      <c r="J139" s="7"/>
      <c r="K139" s="49">
        <f t="shared" ref="K139:K165" si="31">IF($E139=0,0,J139/$E139)</f>
        <v>0</v>
      </c>
      <c r="L139" s="71">
        <f>H139+J139</f>
        <v>0</v>
      </c>
      <c r="M139" s="49">
        <f>I139+K139</f>
        <v>0</v>
      </c>
      <c r="N139" s="7"/>
      <c r="O139" s="49">
        <f>IF(E$167-N$167=0,0,N139/(E$167-N$167))</f>
        <v>0</v>
      </c>
      <c r="P139" s="166" t="str">
        <f>IF(E139&gt;$E$167-$E$166,1,"")</f>
        <v/>
      </c>
      <c r="Q139" s="166" t="str">
        <f>IF(H139+J139&gt;$E139,1,"")</f>
        <v/>
      </c>
      <c r="R139" s="166" t="str">
        <f>IF(N139&gt;$E139,1,"")</f>
        <v/>
      </c>
      <c r="S139" s="166"/>
      <c r="T139" s="83"/>
    </row>
    <row r="140" spans="1:20" x14ac:dyDescent="0.2">
      <c r="A140" s="214" t="s">
        <v>215</v>
      </c>
      <c r="B140" s="266"/>
      <c r="C140" s="266"/>
      <c r="D140" s="267"/>
      <c r="E140" s="7"/>
      <c r="F140" s="49">
        <f t="shared" ref="F140:F167" si="32">IF($E$167=0,0,E140/$E$167)</f>
        <v>0</v>
      </c>
      <c r="G140" s="49">
        <f t="shared" ref="G140:G165" si="33">IF(($E$167-$E$166)=0,0,E140/($E$167-$E$166))</f>
        <v>0</v>
      </c>
      <c r="H140" s="7"/>
      <c r="I140" s="49">
        <f t="shared" si="30"/>
        <v>0</v>
      </c>
      <c r="J140" s="7"/>
      <c r="K140" s="49">
        <f t="shared" si="31"/>
        <v>0</v>
      </c>
      <c r="L140" s="71">
        <f t="shared" ref="L140:L165" si="34">H140+J140</f>
        <v>0</v>
      </c>
      <c r="M140" s="49">
        <f t="shared" ref="M140:M165" si="35">I140+K140</f>
        <v>0</v>
      </c>
      <c r="N140" s="7"/>
      <c r="O140" s="49">
        <f>IF(E$167-N$167=0,0,N140/(E$167-N$167))</f>
        <v>0</v>
      </c>
      <c r="P140" s="166" t="str">
        <f t="shared" ref="P140:P165" si="36">IF(E140&gt;$E$167-$E$166,1,"")</f>
        <v/>
      </c>
      <c r="Q140" s="166" t="str">
        <f t="shared" ref="Q140:Q165" si="37">IF(H140+J140&gt;$E140,1,"")</f>
        <v/>
      </c>
      <c r="R140" s="166" t="str">
        <f t="shared" ref="R140:R165" si="38">IF(N140&gt;$E140,1,"")</f>
        <v/>
      </c>
      <c r="S140" s="83"/>
      <c r="T140" s="83"/>
    </row>
    <row r="141" spans="1:20" x14ac:dyDescent="0.2">
      <c r="A141" s="214" t="s">
        <v>216</v>
      </c>
      <c r="B141" s="266"/>
      <c r="C141" s="266"/>
      <c r="D141" s="267"/>
      <c r="E141" s="7"/>
      <c r="F141" s="49">
        <f t="shared" si="32"/>
        <v>0</v>
      </c>
      <c r="G141" s="49">
        <f t="shared" si="33"/>
        <v>0</v>
      </c>
      <c r="H141" s="7"/>
      <c r="I141" s="49">
        <f t="shared" si="30"/>
        <v>0</v>
      </c>
      <c r="J141" s="7"/>
      <c r="K141" s="49">
        <f t="shared" si="31"/>
        <v>0</v>
      </c>
      <c r="L141" s="71">
        <f t="shared" si="34"/>
        <v>0</v>
      </c>
      <c r="M141" s="49">
        <f t="shared" si="35"/>
        <v>0</v>
      </c>
      <c r="N141" s="7"/>
      <c r="O141" s="49">
        <f>IF(E$167-N$167=0,0,N141/(E$167-N$167))</f>
        <v>0</v>
      </c>
      <c r="P141" s="166" t="str">
        <f t="shared" si="36"/>
        <v/>
      </c>
      <c r="Q141" s="166" t="str">
        <f t="shared" si="37"/>
        <v/>
      </c>
      <c r="R141" s="166" t="str">
        <f t="shared" si="38"/>
        <v/>
      </c>
      <c r="S141" s="83"/>
      <c r="T141" s="83"/>
    </row>
    <row r="142" spans="1:20" x14ac:dyDescent="0.2">
      <c r="A142" s="214" t="s">
        <v>217</v>
      </c>
      <c r="B142" s="266"/>
      <c r="C142" s="266"/>
      <c r="D142" s="267"/>
      <c r="E142" s="7"/>
      <c r="F142" s="49">
        <f t="shared" si="32"/>
        <v>0</v>
      </c>
      <c r="G142" s="49">
        <f t="shared" si="33"/>
        <v>0</v>
      </c>
      <c r="H142" s="7"/>
      <c r="I142" s="49">
        <f t="shared" si="30"/>
        <v>0</v>
      </c>
      <c r="J142" s="7"/>
      <c r="K142" s="49">
        <f t="shared" si="31"/>
        <v>0</v>
      </c>
      <c r="L142" s="71">
        <f t="shared" si="34"/>
        <v>0</v>
      </c>
      <c r="M142" s="49">
        <f t="shared" si="35"/>
        <v>0</v>
      </c>
      <c r="N142" s="7"/>
      <c r="O142" s="49">
        <f>IF(E$167-N$167=0,0,N142/(E$167-N$167))</f>
        <v>0</v>
      </c>
      <c r="P142" s="166" t="str">
        <f t="shared" si="36"/>
        <v/>
      </c>
      <c r="Q142" s="166" t="str">
        <f t="shared" si="37"/>
        <v/>
      </c>
      <c r="R142" s="166" t="str">
        <f t="shared" si="38"/>
        <v/>
      </c>
      <c r="S142" s="83"/>
      <c r="T142" s="83"/>
    </row>
    <row r="143" spans="1:20" x14ac:dyDescent="0.2">
      <c r="A143" s="214" t="s">
        <v>218</v>
      </c>
      <c r="B143" s="266"/>
      <c r="C143" s="266"/>
      <c r="D143" s="267"/>
      <c r="E143" s="7"/>
      <c r="F143" s="49">
        <f t="shared" si="32"/>
        <v>0</v>
      </c>
      <c r="G143" s="49">
        <f t="shared" si="33"/>
        <v>0</v>
      </c>
      <c r="H143" s="7"/>
      <c r="I143" s="49">
        <f t="shared" si="30"/>
        <v>0</v>
      </c>
      <c r="J143" s="7"/>
      <c r="K143" s="49">
        <f t="shared" si="31"/>
        <v>0</v>
      </c>
      <c r="L143" s="71">
        <f t="shared" si="34"/>
        <v>0</v>
      </c>
      <c r="M143" s="49">
        <f t="shared" si="35"/>
        <v>0</v>
      </c>
      <c r="N143" s="7"/>
      <c r="O143" s="49">
        <f t="shared" ref="O143:O166" si="39">IF(E$167-N$167=0,0,N143/(E$167-N$167))</f>
        <v>0</v>
      </c>
      <c r="P143" s="166" t="str">
        <f t="shared" si="36"/>
        <v/>
      </c>
      <c r="Q143" s="166" t="str">
        <f t="shared" si="37"/>
        <v/>
      </c>
      <c r="R143" s="166" t="str">
        <f t="shared" si="38"/>
        <v/>
      </c>
      <c r="S143" s="83"/>
      <c r="T143" s="83"/>
    </row>
    <row r="144" spans="1:20" x14ac:dyDescent="0.2">
      <c r="A144" s="214" t="s">
        <v>219</v>
      </c>
      <c r="B144" s="266"/>
      <c r="C144" s="266"/>
      <c r="D144" s="267"/>
      <c r="E144" s="7"/>
      <c r="F144" s="49">
        <f t="shared" si="32"/>
        <v>0</v>
      </c>
      <c r="G144" s="49">
        <f t="shared" si="33"/>
        <v>0</v>
      </c>
      <c r="H144" s="7"/>
      <c r="I144" s="49">
        <f t="shared" si="30"/>
        <v>0</v>
      </c>
      <c r="J144" s="7"/>
      <c r="K144" s="49">
        <f t="shared" si="31"/>
        <v>0</v>
      </c>
      <c r="L144" s="71">
        <f t="shared" si="34"/>
        <v>0</v>
      </c>
      <c r="M144" s="49">
        <f t="shared" si="35"/>
        <v>0</v>
      </c>
      <c r="N144" s="7"/>
      <c r="O144" s="49">
        <f t="shared" si="39"/>
        <v>0</v>
      </c>
      <c r="P144" s="166" t="str">
        <f t="shared" si="36"/>
        <v/>
      </c>
      <c r="Q144" s="166" t="str">
        <f t="shared" si="37"/>
        <v/>
      </c>
      <c r="R144" s="166" t="str">
        <f t="shared" si="38"/>
        <v/>
      </c>
      <c r="S144" s="83"/>
      <c r="T144" s="83"/>
    </row>
    <row r="145" spans="1:20" x14ac:dyDescent="0.2">
      <c r="A145" s="214" t="s">
        <v>220</v>
      </c>
      <c r="B145" s="266"/>
      <c r="C145" s="266"/>
      <c r="D145" s="267"/>
      <c r="E145" s="7"/>
      <c r="F145" s="49">
        <f t="shared" si="32"/>
        <v>0</v>
      </c>
      <c r="G145" s="49">
        <f t="shared" si="33"/>
        <v>0</v>
      </c>
      <c r="H145" s="7"/>
      <c r="I145" s="49">
        <f t="shared" si="30"/>
        <v>0</v>
      </c>
      <c r="J145" s="7"/>
      <c r="K145" s="49">
        <f t="shared" si="31"/>
        <v>0</v>
      </c>
      <c r="L145" s="71">
        <f t="shared" si="34"/>
        <v>0</v>
      </c>
      <c r="M145" s="49">
        <f t="shared" si="35"/>
        <v>0</v>
      </c>
      <c r="N145" s="7"/>
      <c r="O145" s="49">
        <f t="shared" si="39"/>
        <v>0</v>
      </c>
      <c r="P145" s="166" t="str">
        <f t="shared" si="36"/>
        <v/>
      </c>
      <c r="Q145" s="166" t="str">
        <f t="shared" si="37"/>
        <v/>
      </c>
      <c r="R145" s="166" t="str">
        <f t="shared" si="38"/>
        <v/>
      </c>
      <c r="S145" s="83"/>
      <c r="T145" s="83"/>
    </row>
    <row r="146" spans="1:20" x14ac:dyDescent="0.2">
      <c r="A146" s="214" t="s">
        <v>221</v>
      </c>
      <c r="B146" s="266"/>
      <c r="C146" s="266"/>
      <c r="D146" s="267"/>
      <c r="E146" s="7"/>
      <c r="F146" s="49">
        <f t="shared" si="32"/>
        <v>0</v>
      </c>
      <c r="G146" s="49">
        <f t="shared" si="33"/>
        <v>0</v>
      </c>
      <c r="H146" s="7"/>
      <c r="I146" s="49">
        <f t="shared" si="30"/>
        <v>0</v>
      </c>
      <c r="J146" s="7"/>
      <c r="K146" s="49">
        <f t="shared" si="31"/>
        <v>0</v>
      </c>
      <c r="L146" s="71">
        <f t="shared" si="34"/>
        <v>0</v>
      </c>
      <c r="M146" s="49">
        <f t="shared" si="35"/>
        <v>0</v>
      </c>
      <c r="N146" s="7"/>
      <c r="O146" s="49">
        <f t="shared" si="39"/>
        <v>0</v>
      </c>
      <c r="P146" s="166" t="str">
        <f t="shared" si="36"/>
        <v/>
      </c>
      <c r="Q146" s="166" t="str">
        <f t="shared" si="37"/>
        <v/>
      </c>
      <c r="R146" s="166" t="str">
        <f t="shared" si="38"/>
        <v/>
      </c>
      <c r="S146" s="83"/>
      <c r="T146" s="83"/>
    </row>
    <row r="147" spans="1:20" x14ac:dyDescent="0.2">
      <c r="A147" s="214" t="s">
        <v>222</v>
      </c>
      <c r="B147" s="266"/>
      <c r="C147" s="266"/>
      <c r="D147" s="267"/>
      <c r="E147" s="7"/>
      <c r="F147" s="49">
        <f t="shared" si="32"/>
        <v>0</v>
      </c>
      <c r="G147" s="49">
        <f t="shared" si="33"/>
        <v>0</v>
      </c>
      <c r="H147" s="7"/>
      <c r="I147" s="49">
        <f t="shared" si="30"/>
        <v>0</v>
      </c>
      <c r="J147" s="7"/>
      <c r="K147" s="49">
        <f t="shared" si="31"/>
        <v>0</v>
      </c>
      <c r="L147" s="71">
        <f t="shared" si="34"/>
        <v>0</v>
      </c>
      <c r="M147" s="49">
        <f t="shared" si="35"/>
        <v>0</v>
      </c>
      <c r="N147" s="7"/>
      <c r="O147" s="49">
        <f t="shared" si="39"/>
        <v>0</v>
      </c>
      <c r="P147" s="166" t="str">
        <f t="shared" si="36"/>
        <v/>
      </c>
      <c r="Q147" s="166" t="str">
        <f t="shared" si="37"/>
        <v/>
      </c>
      <c r="R147" s="166" t="str">
        <f t="shared" si="38"/>
        <v/>
      </c>
      <c r="S147" s="83"/>
      <c r="T147" s="83"/>
    </row>
    <row r="148" spans="1:20" x14ac:dyDescent="0.2">
      <c r="A148" s="214" t="s">
        <v>223</v>
      </c>
      <c r="B148" s="266"/>
      <c r="C148" s="266"/>
      <c r="D148" s="267"/>
      <c r="E148" s="7"/>
      <c r="F148" s="49">
        <f t="shared" si="32"/>
        <v>0</v>
      </c>
      <c r="G148" s="49">
        <f t="shared" si="33"/>
        <v>0</v>
      </c>
      <c r="H148" s="7"/>
      <c r="I148" s="49">
        <f t="shared" si="30"/>
        <v>0</v>
      </c>
      <c r="J148" s="7"/>
      <c r="K148" s="49">
        <f t="shared" si="31"/>
        <v>0</v>
      </c>
      <c r="L148" s="71">
        <f t="shared" si="34"/>
        <v>0</v>
      </c>
      <c r="M148" s="49">
        <f t="shared" si="35"/>
        <v>0</v>
      </c>
      <c r="N148" s="7"/>
      <c r="O148" s="49">
        <f t="shared" si="39"/>
        <v>0</v>
      </c>
      <c r="P148" s="166" t="str">
        <f t="shared" si="36"/>
        <v/>
      </c>
      <c r="Q148" s="166" t="str">
        <f t="shared" si="37"/>
        <v/>
      </c>
      <c r="R148" s="166" t="str">
        <f t="shared" si="38"/>
        <v/>
      </c>
      <c r="S148" s="83"/>
      <c r="T148" s="83"/>
    </row>
    <row r="149" spans="1:20" x14ac:dyDescent="0.2">
      <c r="A149" s="214" t="s">
        <v>224</v>
      </c>
      <c r="B149" s="266"/>
      <c r="C149" s="266"/>
      <c r="D149" s="267"/>
      <c r="E149" s="7"/>
      <c r="F149" s="49">
        <f t="shared" si="32"/>
        <v>0</v>
      </c>
      <c r="G149" s="49">
        <f t="shared" si="33"/>
        <v>0</v>
      </c>
      <c r="H149" s="7"/>
      <c r="I149" s="49">
        <f t="shared" si="30"/>
        <v>0</v>
      </c>
      <c r="J149" s="7"/>
      <c r="K149" s="49">
        <f t="shared" si="31"/>
        <v>0</v>
      </c>
      <c r="L149" s="71">
        <f t="shared" si="34"/>
        <v>0</v>
      </c>
      <c r="M149" s="49">
        <f t="shared" si="35"/>
        <v>0</v>
      </c>
      <c r="N149" s="7"/>
      <c r="O149" s="49">
        <f t="shared" si="39"/>
        <v>0</v>
      </c>
      <c r="P149" s="166" t="str">
        <f t="shared" si="36"/>
        <v/>
      </c>
      <c r="Q149" s="166" t="str">
        <f t="shared" si="37"/>
        <v/>
      </c>
      <c r="R149" s="166" t="str">
        <f t="shared" si="38"/>
        <v/>
      </c>
      <c r="S149" s="83"/>
      <c r="T149" s="83"/>
    </row>
    <row r="150" spans="1:20" x14ac:dyDescent="0.2">
      <c r="A150" s="214" t="s">
        <v>225</v>
      </c>
      <c r="B150" s="266"/>
      <c r="C150" s="266"/>
      <c r="D150" s="267"/>
      <c r="E150" s="7"/>
      <c r="F150" s="49">
        <f t="shared" si="32"/>
        <v>0</v>
      </c>
      <c r="G150" s="49">
        <f t="shared" si="33"/>
        <v>0</v>
      </c>
      <c r="H150" s="7"/>
      <c r="I150" s="49">
        <f t="shared" si="30"/>
        <v>0</v>
      </c>
      <c r="J150" s="7"/>
      <c r="K150" s="49">
        <f t="shared" si="31"/>
        <v>0</v>
      </c>
      <c r="L150" s="71">
        <f t="shared" si="34"/>
        <v>0</v>
      </c>
      <c r="M150" s="49">
        <f t="shared" si="35"/>
        <v>0</v>
      </c>
      <c r="N150" s="7"/>
      <c r="O150" s="49">
        <f t="shared" si="39"/>
        <v>0</v>
      </c>
      <c r="P150" s="166" t="str">
        <f t="shared" si="36"/>
        <v/>
      </c>
      <c r="Q150" s="166" t="str">
        <f t="shared" si="37"/>
        <v/>
      </c>
      <c r="R150" s="166" t="str">
        <f t="shared" si="38"/>
        <v/>
      </c>
      <c r="S150" s="83"/>
      <c r="T150" s="83"/>
    </row>
    <row r="151" spans="1:20" x14ac:dyDescent="0.2">
      <c r="A151" s="214" t="s">
        <v>226</v>
      </c>
      <c r="B151" s="266"/>
      <c r="C151" s="266"/>
      <c r="D151" s="267"/>
      <c r="E151" s="7"/>
      <c r="F151" s="49">
        <f t="shared" si="32"/>
        <v>0</v>
      </c>
      <c r="G151" s="49">
        <f t="shared" si="33"/>
        <v>0</v>
      </c>
      <c r="H151" s="7"/>
      <c r="I151" s="49">
        <f t="shared" si="30"/>
        <v>0</v>
      </c>
      <c r="J151" s="7"/>
      <c r="K151" s="49">
        <f t="shared" si="31"/>
        <v>0</v>
      </c>
      <c r="L151" s="71">
        <f t="shared" si="34"/>
        <v>0</v>
      </c>
      <c r="M151" s="49">
        <f t="shared" si="35"/>
        <v>0</v>
      </c>
      <c r="N151" s="7"/>
      <c r="O151" s="49">
        <f t="shared" si="39"/>
        <v>0</v>
      </c>
      <c r="P151" s="166" t="str">
        <f t="shared" si="36"/>
        <v/>
      </c>
      <c r="Q151" s="166" t="str">
        <f t="shared" si="37"/>
        <v/>
      </c>
      <c r="R151" s="166" t="str">
        <f t="shared" si="38"/>
        <v/>
      </c>
      <c r="S151" s="83"/>
      <c r="T151" s="83"/>
    </row>
    <row r="152" spans="1:20" x14ac:dyDescent="0.2">
      <c r="A152" s="214" t="s">
        <v>227</v>
      </c>
      <c r="B152" s="266"/>
      <c r="C152" s="266"/>
      <c r="D152" s="267"/>
      <c r="E152" s="7"/>
      <c r="F152" s="49">
        <f t="shared" si="32"/>
        <v>0</v>
      </c>
      <c r="G152" s="49">
        <f t="shared" si="33"/>
        <v>0</v>
      </c>
      <c r="H152" s="7"/>
      <c r="I152" s="49">
        <f t="shared" si="30"/>
        <v>0</v>
      </c>
      <c r="J152" s="7"/>
      <c r="K152" s="49">
        <f t="shared" si="31"/>
        <v>0</v>
      </c>
      <c r="L152" s="71">
        <f t="shared" si="34"/>
        <v>0</v>
      </c>
      <c r="M152" s="49">
        <f t="shared" si="35"/>
        <v>0</v>
      </c>
      <c r="N152" s="7"/>
      <c r="O152" s="49">
        <f t="shared" si="39"/>
        <v>0</v>
      </c>
      <c r="P152" s="166" t="str">
        <f t="shared" si="36"/>
        <v/>
      </c>
      <c r="Q152" s="166" t="str">
        <f t="shared" si="37"/>
        <v/>
      </c>
      <c r="R152" s="166" t="str">
        <f t="shared" si="38"/>
        <v/>
      </c>
      <c r="S152" s="83"/>
      <c r="T152" s="83"/>
    </row>
    <row r="153" spans="1:20" x14ac:dyDescent="0.2">
      <c r="A153" s="214" t="s">
        <v>228</v>
      </c>
      <c r="B153" s="266"/>
      <c r="C153" s="266"/>
      <c r="D153" s="267"/>
      <c r="E153" s="7"/>
      <c r="F153" s="49">
        <f t="shared" si="32"/>
        <v>0</v>
      </c>
      <c r="G153" s="49">
        <f t="shared" si="33"/>
        <v>0</v>
      </c>
      <c r="H153" s="7"/>
      <c r="I153" s="49">
        <f t="shared" si="30"/>
        <v>0</v>
      </c>
      <c r="J153" s="7"/>
      <c r="K153" s="49">
        <f t="shared" si="31"/>
        <v>0</v>
      </c>
      <c r="L153" s="71">
        <f t="shared" si="34"/>
        <v>0</v>
      </c>
      <c r="M153" s="49">
        <f t="shared" si="35"/>
        <v>0</v>
      </c>
      <c r="N153" s="7"/>
      <c r="O153" s="49">
        <f t="shared" si="39"/>
        <v>0</v>
      </c>
      <c r="P153" s="166" t="str">
        <f t="shared" si="36"/>
        <v/>
      </c>
      <c r="Q153" s="166" t="str">
        <f t="shared" si="37"/>
        <v/>
      </c>
      <c r="R153" s="166" t="str">
        <f t="shared" si="38"/>
        <v/>
      </c>
      <c r="S153" s="83"/>
      <c r="T153" s="83"/>
    </row>
    <row r="154" spans="1:20" x14ac:dyDescent="0.2">
      <c r="A154" s="214" t="s">
        <v>229</v>
      </c>
      <c r="B154" s="266"/>
      <c r="C154" s="266"/>
      <c r="D154" s="267"/>
      <c r="E154" s="7"/>
      <c r="F154" s="49">
        <f t="shared" si="32"/>
        <v>0</v>
      </c>
      <c r="G154" s="49">
        <f t="shared" si="33"/>
        <v>0</v>
      </c>
      <c r="H154" s="7"/>
      <c r="I154" s="49">
        <f t="shared" si="30"/>
        <v>0</v>
      </c>
      <c r="J154" s="7"/>
      <c r="K154" s="49">
        <f t="shared" si="31"/>
        <v>0</v>
      </c>
      <c r="L154" s="71">
        <f t="shared" si="34"/>
        <v>0</v>
      </c>
      <c r="M154" s="49">
        <f t="shared" si="35"/>
        <v>0</v>
      </c>
      <c r="N154" s="7"/>
      <c r="O154" s="49">
        <f t="shared" si="39"/>
        <v>0</v>
      </c>
      <c r="P154" s="166" t="str">
        <f t="shared" si="36"/>
        <v/>
      </c>
      <c r="Q154" s="166" t="str">
        <f t="shared" si="37"/>
        <v/>
      </c>
      <c r="R154" s="166" t="str">
        <f t="shared" si="38"/>
        <v/>
      </c>
      <c r="S154" s="83"/>
      <c r="T154" s="83"/>
    </row>
    <row r="155" spans="1:20" x14ac:dyDescent="0.2">
      <c r="A155" s="214" t="s">
        <v>230</v>
      </c>
      <c r="B155" s="266"/>
      <c r="C155" s="266"/>
      <c r="D155" s="267"/>
      <c r="E155" s="7"/>
      <c r="F155" s="49">
        <f t="shared" si="32"/>
        <v>0</v>
      </c>
      <c r="G155" s="49">
        <f t="shared" si="33"/>
        <v>0</v>
      </c>
      <c r="H155" s="7"/>
      <c r="I155" s="49">
        <f t="shared" si="30"/>
        <v>0</v>
      </c>
      <c r="J155" s="7"/>
      <c r="K155" s="49">
        <f t="shared" si="31"/>
        <v>0</v>
      </c>
      <c r="L155" s="71">
        <f t="shared" si="34"/>
        <v>0</v>
      </c>
      <c r="M155" s="49">
        <f t="shared" si="35"/>
        <v>0</v>
      </c>
      <c r="N155" s="7"/>
      <c r="O155" s="49">
        <f t="shared" si="39"/>
        <v>0</v>
      </c>
      <c r="P155" s="166" t="str">
        <f t="shared" si="36"/>
        <v/>
      </c>
      <c r="Q155" s="166" t="str">
        <f t="shared" si="37"/>
        <v/>
      </c>
      <c r="R155" s="166" t="str">
        <f t="shared" si="38"/>
        <v/>
      </c>
      <c r="S155" s="83"/>
      <c r="T155" s="83"/>
    </row>
    <row r="156" spans="1:20" x14ac:dyDescent="0.2">
      <c r="A156" s="214" t="s">
        <v>231</v>
      </c>
      <c r="B156" s="266"/>
      <c r="C156" s="266"/>
      <c r="D156" s="267"/>
      <c r="E156" s="7"/>
      <c r="F156" s="49">
        <f t="shared" si="32"/>
        <v>0</v>
      </c>
      <c r="G156" s="49">
        <f t="shared" si="33"/>
        <v>0</v>
      </c>
      <c r="H156" s="7"/>
      <c r="I156" s="49">
        <f t="shared" si="30"/>
        <v>0</v>
      </c>
      <c r="J156" s="7"/>
      <c r="K156" s="49">
        <f t="shared" si="31"/>
        <v>0</v>
      </c>
      <c r="L156" s="71">
        <f t="shared" si="34"/>
        <v>0</v>
      </c>
      <c r="M156" s="49">
        <f t="shared" si="35"/>
        <v>0</v>
      </c>
      <c r="N156" s="7"/>
      <c r="O156" s="49">
        <f t="shared" si="39"/>
        <v>0</v>
      </c>
      <c r="P156" s="166" t="str">
        <f t="shared" si="36"/>
        <v/>
      </c>
      <c r="Q156" s="166" t="str">
        <f t="shared" si="37"/>
        <v/>
      </c>
      <c r="R156" s="166" t="str">
        <f t="shared" si="38"/>
        <v/>
      </c>
      <c r="S156" s="83"/>
      <c r="T156" s="83"/>
    </row>
    <row r="157" spans="1:20" x14ac:dyDescent="0.2">
      <c r="A157" s="214" t="s">
        <v>232</v>
      </c>
      <c r="B157" s="266"/>
      <c r="C157" s="266"/>
      <c r="D157" s="267"/>
      <c r="E157" s="7"/>
      <c r="F157" s="49">
        <f t="shared" si="32"/>
        <v>0</v>
      </c>
      <c r="G157" s="49">
        <f t="shared" si="33"/>
        <v>0</v>
      </c>
      <c r="H157" s="7"/>
      <c r="I157" s="49">
        <f t="shared" si="30"/>
        <v>0</v>
      </c>
      <c r="J157" s="7"/>
      <c r="K157" s="49">
        <f t="shared" si="31"/>
        <v>0</v>
      </c>
      <c r="L157" s="71">
        <f t="shared" si="34"/>
        <v>0</v>
      </c>
      <c r="M157" s="49">
        <f t="shared" si="35"/>
        <v>0</v>
      </c>
      <c r="N157" s="7"/>
      <c r="O157" s="49">
        <f t="shared" si="39"/>
        <v>0</v>
      </c>
      <c r="P157" s="166" t="str">
        <f t="shared" si="36"/>
        <v/>
      </c>
      <c r="Q157" s="166" t="str">
        <f t="shared" si="37"/>
        <v/>
      </c>
      <c r="R157" s="166" t="str">
        <f t="shared" si="38"/>
        <v/>
      </c>
      <c r="S157" s="83"/>
      <c r="T157" s="83"/>
    </row>
    <row r="158" spans="1:20" x14ac:dyDescent="0.2">
      <c r="A158" s="214" t="s">
        <v>233</v>
      </c>
      <c r="B158" s="266"/>
      <c r="C158" s="266"/>
      <c r="D158" s="267"/>
      <c r="E158" s="7"/>
      <c r="F158" s="49">
        <f t="shared" si="32"/>
        <v>0</v>
      </c>
      <c r="G158" s="49">
        <f t="shared" si="33"/>
        <v>0</v>
      </c>
      <c r="H158" s="7"/>
      <c r="I158" s="49">
        <f t="shared" si="30"/>
        <v>0</v>
      </c>
      <c r="J158" s="7"/>
      <c r="K158" s="49">
        <f t="shared" si="31"/>
        <v>0</v>
      </c>
      <c r="L158" s="71">
        <f t="shared" si="34"/>
        <v>0</v>
      </c>
      <c r="M158" s="49">
        <f t="shared" si="35"/>
        <v>0</v>
      </c>
      <c r="N158" s="7"/>
      <c r="O158" s="49">
        <f t="shared" si="39"/>
        <v>0</v>
      </c>
      <c r="P158" s="166" t="str">
        <f t="shared" si="36"/>
        <v/>
      </c>
      <c r="Q158" s="166" t="str">
        <f t="shared" si="37"/>
        <v/>
      </c>
      <c r="R158" s="166" t="str">
        <f t="shared" si="38"/>
        <v/>
      </c>
      <c r="S158" s="83"/>
      <c r="T158" s="83"/>
    </row>
    <row r="159" spans="1:20" x14ac:dyDescent="0.2">
      <c r="A159" s="214" t="s">
        <v>234</v>
      </c>
      <c r="B159" s="266"/>
      <c r="C159" s="266"/>
      <c r="D159" s="267"/>
      <c r="E159" s="7"/>
      <c r="F159" s="49">
        <f t="shared" si="32"/>
        <v>0</v>
      </c>
      <c r="G159" s="49">
        <f t="shared" si="33"/>
        <v>0</v>
      </c>
      <c r="H159" s="7"/>
      <c r="I159" s="49">
        <f t="shared" si="30"/>
        <v>0</v>
      </c>
      <c r="J159" s="7"/>
      <c r="K159" s="49">
        <f t="shared" si="31"/>
        <v>0</v>
      </c>
      <c r="L159" s="71">
        <f t="shared" si="34"/>
        <v>0</v>
      </c>
      <c r="M159" s="49">
        <f t="shared" si="35"/>
        <v>0</v>
      </c>
      <c r="N159" s="7"/>
      <c r="O159" s="49">
        <f t="shared" si="39"/>
        <v>0</v>
      </c>
      <c r="P159" s="166" t="str">
        <f t="shared" si="36"/>
        <v/>
      </c>
      <c r="Q159" s="166" t="str">
        <f t="shared" si="37"/>
        <v/>
      </c>
      <c r="R159" s="166" t="str">
        <f t="shared" si="38"/>
        <v/>
      </c>
      <c r="S159" s="83"/>
      <c r="T159" s="83"/>
    </row>
    <row r="160" spans="1:20" x14ac:dyDescent="0.2">
      <c r="A160" s="214" t="s">
        <v>235</v>
      </c>
      <c r="B160" s="266"/>
      <c r="C160" s="266"/>
      <c r="D160" s="267"/>
      <c r="E160" s="7"/>
      <c r="F160" s="49">
        <f t="shared" si="32"/>
        <v>0</v>
      </c>
      <c r="G160" s="49">
        <f t="shared" si="33"/>
        <v>0</v>
      </c>
      <c r="H160" s="7"/>
      <c r="I160" s="49">
        <f t="shared" si="30"/>
        <v>0</v>
      </c>
      <c r="J160" s="7"/>
      <c r="K160" s="49">
        <f t="shared" si="31"/>
        <v>0</v>
      </c>
      <c r="L160" s="71">
        <f t="shared" si="34"/>
        <v>0</v>
      </c>
      <c r="M160" s="49">
        <f t="shared" si="35"/>
        <v>0</v>
      </c>
      <c r="N160" s="7"/>
      <c r="O160" s="49">
        <f t="shared" si="39"/>
        <v>0</v>
      </c>
      <c r="P160" s="166" t="str">
        <f t="shared" si="36"/>
        <v/>
      </c>
      <c r="Q160" s="166" t="str">
        <f t="shared" si="37"/>
        <v/>
      </c>
      <c r="R160" s="166" t="str">
        <f t="shared" si="38"/>
        <v/>
      </c>
      <c r="S160" s="83"/>
      <c r="T160" s="83"/>
    </row>
    <row r="161" spans="1:20" x14ac:dyDescent="0.2">
      <c r="A161" s="214" t="s">
        <v>236</v>
      </c>
      <c r="B161" s="266"/>
      <c r="C161" s="266"/>
      <c r="D161" s="267"/>
      <c r="E161" s="7"/>
      <c r="F161" s="49">
        <f t="shared" si="32"/>
        <v>0</v>
      </c>
      <c r="G161" s="49">
        <f t="shared" si="33"/>
        <v>0</v>
      </c>
      <c r="H161" s="7"/>
      <c r="I161" s="49">
        <f t="shared" si="30"/>
        <v>0</v>
      </c>
      <c r="J161" s="7"/>
      <c r="K161" s="49">
        <f t="shared" si="31"/>
        <v>0</v>
      </c>
      <c r="L161" s="71">
        <f t="shared" si="34"/>
        <v>0</v>
      </c>
      <c r="M161" s="49">
        <f t="shared" si="35"/>
        <v>0</v>
      </c>
      <c r="N161" s="7"/>
      <c r="O161" s="49">
        <f t="shared" si="39"/>
        <v>0</v>
      </c>
      <c r="P161" s="166" t="str">
        <f t="shared" si="36"/>
        <v/>
      </c>
      <c r="Q161" s="166" t="str">
        <f t="shared" si="37"/>
        <v/>
      </c>
      <c r="R161" s="166" t="str">
        <f t="shared" si="38"/>
        <v/>
      </c>
      <c r="S161" s="83"/>
      <c r="T161" s="83"/>
    </row>
    <row r="162" spans="1:20" x14ac:dyDescent="0.2">
      <c r="A162" s="214" t="s">
        <v>7</v>
      </c>
      <c r="B162" s="266"/>
      <c r="C162" s="266"/>
      <c r="D162" s="267"/>
      <c r="E162" s="7"/>
      <c r="F162" s="49">
        <f t="shared" si="32"/>
        <v>0</v>
      </c>
      <c r="G162" s="49">
        <f t="shared" si="33"/>
        <v>0</v>
      </c>
      <c r="H162" s="7"/>
      <c r="I162" s="49">
        <f t="shared" si="30"/>
        <v>0</v>
      </c>
      <c r="J162" s="7"/>
      <c r="K162" s="49">
        <f t="shared" si="31"/>
        <v>0</v>
      </c>
      <c r="L162" s="71">
        <f t="shared" si="34"/>
        <v>0</v>
      </c>
      <c r="M162" s="49">
        <f t="shared" si="35"/>
        <v>0</v>
      </c>
      <c r="N162" s="7"/>
      <c r="O162" s="49">
        <f t="shared" si="39"/>
        <v>0</v>
      </c>
      <c r="P162" s="166" t="str">
        <f t="shared" si="36"/>
        <v/>
      </c>
      <c r="Q162" s="166" t="str">
        <f t="shared" si="37"/>
        <v/>
      </c>
      <c r="R162" s="166" t="str">
        <f t="shared" si="38"/>
        <v/>
      </c>
      <c r="S162" s="83"/>
      <c r="T162" s="83"/>
    </row>
    <row r="163" spans="1:20" x14ac:dyDescent="0.2">
      <c r="A163" s="214" t="s">
        <v>237</v>
      </c>
      <c r="B163" s="266"/>
      <c r="C163" s="266"/>
      <c r="D163" s="267"/>
      <c r="E163" s="7"/>
      <c r="F163" s="49">
        <f t="shared" si="32"/>
        <v>0</v>
      </c>
      <c r="G163" s="49">
        <f t="shared" si="33"/>
        <v>0</v>
      </c>
      <c r="H163" s="7"/>
      <c r="I163" s="49">
        <f t="shared" si="30"/>
        <v>0</v>
      </c>
      <c r="J163" s="7"/>
      <c r="K163" s="49">
        <f t="shared" si="31"/>
        <v>0</v>
      </c>
      <c r="L163" s="71">
        <f t="shared" si="34"/>
        <v>0</v>
      </c>
      <c r="M163" s="49">
        <f t="shared" si="35"/>
        <v>0</v>
      </c>
      <c r="N163" s="7"/>
      <c r="O163" s="49">
        <f t="shared" si="39"/>
        <v>0</v>
      </c>
      <c r="P163" s="166" t="str">
        <f t="shared" si="36"/>
        <v/>
      </c>
      <c r="Q163" s="166" t="str">
        <f t="shared" si="37"/>
        <v/>
      </c>
      <c r="R163" s="166" t="str">
        <f t="shared" si="38"/>
        <v/>
      </c>
      <c r="S163" s="83"/>
      <c r="T163" s="83"/>
    </row>
    <row r="164" spans="1:20" x14ac:dyDescent="0.2">
      <c r="A164" s="214" t="s">
        <v>401</v>
      </c>
      <c r="B164" s="266"/>
      <c r="C164" s="266"/>
      <c r="D164" s="267"/>
      <c r="E164" s="7"/>
      <c r="F164" s="49">
        <f t="shared" si="32"/>
        <v>0</v>
      </c>
      <c r="G164" s="49">
        <f t="shared" si="33"/>
        <v>0</v>
      </c>
      <c r="H164" s="7"/>
      <c r="I164" s="49">
        <f t="shared" si="30"/>
        <v>0</v>
      </c>
      <c r="J164" s="7"/>
      <c r="K164" s="49">
        <f t="shared" si="31"/>
        <v>0</v>
      </c>
      <c r="L164" s="71">
        <f t="shared" si="34"/>
        <v>0</v>
      </c>
      <c r="M164" s="49">
        <f t="shared" si="35"/>
        <v>0</v>
      </c>
      <c r="N164" s="7"/>
      <c r="O164" s="49">
        <f t="shared" si="39"/>
        <v>0</v>
      </c>
      <c r="P164" s="166" t="str">
        <f t="shared" si="36"/>
        <v/>
      </c>
      <c r="Q164" s="166" t="str">
        <f t="shared" si="37"/>
        <v/>
      </c>
      <c r="R164" s="166" t="str">
        <f t="shared" si="38"/>
        <v/>
      </c>
      <c r="S164" s="83"/>
      <c r="T164" s="83"/>
    </row>
    <row r="165" spans="1:20" ht="13.5" thickBot="1" x14ac:dyDescent="0.25">
      <c r="A165" s="277" t="s">
        <v>238</v>
      </c>
      <c r="B165" s="278"/>
      <c r="C165" s="278"/>
      <c r="D165" s="279"/>
      <c r="E165" s="8"/>
      <c r="F165" s="56">
        <f t="shared" si="32"/>
        <v>0</v>
      </c>
      <c r="G165" s="56">
        <f t="shared" si="33"/>
        <v>0</v>
      </c>
      <c r="H165" s="8"/>
      <c r="I165" s="56">
        <f t="shared" si="30"/>
        <v>0</v>
      </c>
      <c r="J165" s="8"/>
      <c r="K165" s="56">
        <f t="shared" si="31"/>
        <v>0</v>
      </c>
      <c r="L165" s="144">
        <f t="shared" si="34"/>
        <v>0</v>
      </c>
      <c r="M165" s="56">
        <f t="shared" si="35"/>
        <v>0</v>
      </c>
      <c r="N165" s="8"/>
      <c r="O165" s="56">
        <f t="shared" si="39"/>
        <v>0</v>
      </c>
      <c r="P165" s="166" t="str">
        <f t="shared" si="36"/>
        <v/>
      </c>
      <c r="Q165" s="166" t="str">
        <f t="shared" si="37"/>
        <v/>
      </c>
      <c r="R165" s="166" t="str">
        <f t="shared" si="38"/>
        <v/>
      </c>
      <c r="S165" s="83"/>
      <c r="T165" s="83"/>
    </row>
    <row r="166" spans="1:20" ht="14.25" thickTop="1" thickBot="1" x14ac:dyDescent="0.25">
      <c r="A166" s="373" t="s">
        <v>239</v>
      </c>
      <c r="B166" s="374"/>
      <c r="C166" s="374"/>
      <c r="D166" s="375"/>
      <c r="E166" s="11"/>
      <c r="F166" s="90">
        <f t="shared" si="32"/>
        <v>0</v>
      </c>
      <c r="G166" s="90"/>
      <c r="H166" s="73"/>
      <c r="I166" s="74"/>
      <c r="J166" s="75"/>
      <c r="K166" s="285" t="s">
        <v>407</v>
      </c>
      <c r="L166" s="286"/>
      <c r="M166" s="287"/>
      <c r="N166" s="10"/>
      <c r="O166" s="63">
        <f t="shared" si="39"/>
        <v>0</v>
      </c>
      <c r="P166" s="166"/>
      <c r="Q166" s="83"/>
      <c r="R166" s="83"/>
      <c r="S166" s="83"/>
      <c r="T166" s="83"/>
    </row>
    <row r="167" spans="1:20" ht="13.5" thickTop="1" x14ac:dyDescent="0.2">
      <c r="A167" s="376" t="s">
        <v>16</v>
      </c>
      <c r="B167" s="191"/>
      <c r="C167" s="191"/>
      <c r="D167" s="191"/>
      <c r="E167" s="60">
        <f>K41</f>
        <v>0</v>
      </c>
      <c r="F167" s="59">
        <f t="shared" si="32"/>
        <v>0</v>
      </c>
      <c r="G167" s="59"/>
      <c r="H167" s="76"/>
      <c r="I167" s="77"/>
      <c r="J167" s="78"/>
      <c r="K167" s="291" t="s">
        <v>435</v>
      </c>
      <c r="L167" s="180"/>
      <c r="M167" s="181"/>
      <c r="N167" s="171"/>
      <c r="O167" s="57">
        <f t="shared" ref="O167" si="40">IF(E$167=0,0,N167/E$167)</f>
        <v>0</v>
      </c>
      <c r="P167" s="72" t="str">
        <f>IF(SUM(N139:N167)=$E$167,"","Summe Spalte N muss Anzahl aus E167 ergeben ")</f>
        <v/>
      </c>
      <c r="Q167" s="32"/>
      <c r="R167" s="32"/>
      <c r="S167" s="79"/>
    </row>
    <row r="168" spans="1:20" x14ac:dyDescent="0.2">
      <c r="A168" s="40" t="s">
        <v>248</v>
      </c>
      <c r="H168" s="40" t="s">
        <v>351</v>
      </c>
      <c r="K168" s="40" t="s">
        <v>436</v>
      </c>
      <c r="P168" s="67">
        <f>SUM(P139:P166)</f>
        <v>0</v>
      </c>
      <c r="Q168" s="67">
        <f>SUM(Q139:Q165)</f>
        <v>0</v>
      </c>
      <c r="R168" s="67">
        <f t="shared" ref="R168" si="41">SUM(R139:R165)</f>
        <v>0</v>
      </c>
      <c r="S168" s="67"/>
    </row>
    <row r="169" spans="1:20" x14ac:dyDescent="0.2">
      <c r="A169" s="66"/>
      <c r="E169" s="66" t="str">
        <f>IF(Q202&gt;0,"Einzeleinträge H139-H165 / J139-J165 nicht höher als Lifetimeeinträge","")</f>
        <v/>
      </c>
      <c r="K169" s="170" t="str">
        <f>IF(R192&gt;0,"Hauptspielform Anzahl darf nicht höher als Gesamtanzahl der Spieltage sein","")</f>
        <v/>
      </c>
      <c r="L169" s="39"/>
      <c r="M169" s="39"/>
      <c r="N169" s="39"/>
      <c r="O169" s="39"/>
      <c r="P169" s="39"/>
    </row>
    <row r="170" spans="1:20" x14ac:dyDescent="0.2">
      <c r="A170" s="248" t="s">
        <v>262</v>
      </c>
      <c r="B170" s="249"/>
      <c r="C170" s="249"/>
      <c r="D170" s="249"/>
      <c r="E170" s="218" t="s">
        <v>261</v>
      </c>
      <c r="F170" s="219"/>
      <c r="G170" s="220"/>
      <c r="H170" s="408" t="s">
        <v>353</v>
      </c>
      <c r="I170" s="183"/>
      <c r="J170" s="183"/>
      <c r="K170" s="183"/>
      <c r="L170" s="183"/>
      <c r="M170" s="184"/>
      <c r="N170" s="321" t="s">
        <v>409</v>
      </c>
      <c r="O170" s="405"/>
    </row>
    <row r="171" spans="1:20" x14ac:dyDescent="0.2">
      <c r="A171" s="379"/>
      <c r="B171" s="380"/>
      <c r="C171" s="380"/>
      <c r="D171" s="380"/>
      <c r="E171" s="403" t="s">
        <v>15</v>
      </c>
      <c r="F171" s="410" t="s">
        <v>17</v>
      </c>
      <c r="G171" s="412" t="s">
        <v>206</v>
      </c>
      <c r="H171" s="407" t="s">
        <v>374</v>
      </c>
      <c r="I171" s="405"/>
      <c r="J171" s="283" t="s">
        <v>375</v>
      </c>
      <c r="K171" s="284"/>
      <c r="L171" s="283" t="s">
        <v>16</v>
      </c>
      <c r="M171" s="184"/>
      <c r="N171" s="383" t="s">
        <v>15</v>
      </c>
      <c r="O171" s="383" t="s">
        <v>206</v>
      </c>
    </row>
    <row r="172" spans="1:20" x14ac:dyDescent="0.2">
      <c r="A172" s="251"/>
      <c r="B172" s="252"/>
      <c r="C172" s="252"/>
      <c r="D172" s="252"/>
      <c r="E172" s="409"/>
      <c r="F172" s="411" t="s">
        <v>17</v>
      </c>
      <c r="G172" s="413" t="s">
        <v>206</v>
      </c>
      <c r="H172" s="130" t="s">
        <v>15</v>
      </c>
      <c r="I172" s="69" t="s">
        <v>206</v>
      </c>
      <c r="J172" s="69" t="s">
        <v>15</v>
      </c>
      <c r="K172" s="69" t="s">
        <v>206</v>
      </c>
      <c r="L172" s="70" t="s">
        <v>15</v>
      </c>
      <c r="M172" s="69" t="s">
        <v>206</v>
      </c>
      <c r="N172" s="384"/>
      <c r="O172" s="384" t="s">
        <v>17</v>
      </c>
    </row>
    <row r="173" spans="1:20" x14ac:dyDescent="0.2">
      <c r="A173" s="406" t="s">
        <v>240</v>
      </c>
      <c r="B173" s="183"/>
      <c r="C173" s="183"/>
      <c r="D173" s="183"/>
      <c r="E173" s="257"/>
      <c r="F173" s="257"/>
      <c r="G173" s="257"/>
      <c r="H173" s="183"/>
      <c r="I173" s="183"/>
      <c r="J173" s="183"/>
      <c r="K173" s="183"/>
      <c r="L173" s="183"/>
      <c r="M173" s="183"/>
      <c r="N173" s="183"/>
      <c r="O173" s="184"/>
    </row>
    <row r="174" spans="1:20" x14ac:dyDescent="0.2">
      <c r="A174" s="212" t="s">
        <v>250</v>
      </c>
      <c r="B174" s="213"/>
      <c r="C174" s="213"/>
      <c r="D174" s="213"/>
      <c r="E174" s="132"/>
      <c r="F174" s="133">
        <f>IF($E$191=0,0,E174/$E$191)</f>
        <v>0</v>
      </c>
      <c r="G174" s="134">
        <f>IF(($E$191-$E$190)=0,0,E174/($E$191-$E$190))</f>
        <v>0</v>
      </c>
      <c r="H174" s="12"/>
      <c r="I174" s="49">
        <f t="shared" ref="I174:I181" si="42">IF($L174=0,0,H174/$L174)</f>
        <v>0</v>
      </c>
      <c r="J174" s="7"/>
      <c r="K174" s="49">
        <f t="shared" ref="K174:K181" si="43">IF($L174=0,0,J174/$L174)</f>
        <v>0</v>
      </c>
      <c r="L174" s="71">
        <f t="shared" ref="L174:L181" si="44">H174+J174</f>
        <v>0</v>
      </c>
      <c r="M174" s="49">
        <f>I174+K174</f>
        <v>0</v>
      </c>
      <c r="N174" s="7"/>
      <c r="O174" s="49">
        <f>IF(SUM(N$174:N$190)=0,0,N174/(SUM(N$174:N$190)))</f>
        <v>0</v>
      </c>
      <c r="P174" s="166"/>
      <c r="Q174" s="166"/>
      <c r="R174" s="166" t="str">
        <f>IF(N174&gt;H174+J174,1,"")</f>
        <v/>
      </c>
      <c r="S174" s="166"/>
      <c r="T174" s="83"/>
    </row>
    <row r="175" spans="1:20" x14ac:dyDescent="0.2">
      <c r="A175" s="214" t="s">
        <v>251</v>
      </c>
      <c r="B175" s="215"/>
      <c r="C175" s="215"/>
      <c r="D175" s="215"/>
      <c r="E175" s="135"/>
      <c r="F175" s="131">
        <f t="shared" ref="F175:F181" si="45">IF($E$191=0,0,E175/$E$191)</f>
        <v>0</v>
      </c>
      <c r="G175" s="136">
        <f t="shared" ref="G175:G181" si="46">IF(($E$191-$E$190)=0,0,E175/($E$191-$E$190))</f>
        <v>0</v>
      </c>
      <c r="H175" s="12"/>
      <c r="I175" s="49">
        <f t="shared" si="42"/>
        <v>0</v>
      </c>
      <c r="J175" s="7"/>
      <c r="K175" s="49">
        <f t="shared" si="43"/>
        <v>0</v>
      </c>
      <c r="L175" s="71">
        <f t="shared" si="44"/>
        <v>0</v>
      </c>
      <c r="M175" s="49">
        <f t="shared" ref="M175:M181" si="47">I175+K175</f>
        <v>0</v>
      </c>
      <c r="N175" s="7"/>
      <c r="O175" s="49">
        <f t="shared" ref="O175:O190" si="48">IF(SUM(N$174:N$190)=0,0,N175/(SUM(N$174:N$190)))</f>
        <v>0</v>
      </c>
      <c r="P175" s="166"/>
      <c r="Q175" s="166"/>
      <c r="R175" s="166" t="str">
        <f t="shared" ref="R175:R189" si="49">IF(N175&gt;H175+J175,1,"")</f>
        <v/>
      </c>
      <c r="S175" s="83"/>
      <c r="T175" s="83"/>
    </row>
    <row r="176" spans="1:20" x14ac:dyDescent="0.2">
      <c r="A176" s="214" t="s">
        <v>252</v>
      </c>
      <c r="B176" s="215"/>
      <c r="C176" s="215"/>
      <c r="D176" s="215"/>
      <c r="E176" s="135"/>
      <c r="F176" s="131">
        <f t="shared" si="45"/>
        <v>0</v>
      </c>
      <c r="G176" s="136">
        <f t="shared" si="46"/>
        <v>0</v>
      </c>
      <c r="H176" s="12"/>
      <c r="I176" s="49">
        <f t="shared" si="42"/>
        <v>0</v>
      </c>
      <c r="J176" s="7"/>
      <c r="K176" s="49">
        <f t="shared" si="43"/>
        <v>0</v>
      </c>
      <c r="L176" s="71">
        <f t="shared" si="44"/>
        <v>0</v>
      </c>
      <c r="M176" s="49">
        <f t="shared" si="47"/>
        <v>0</v>
      </c>
      <c r="N176" s="7"/>
      <c r="O176" s="49">
        <f t="shared" si="48"/>
        <v>0</v>
      </c>
      <c r="P176" s="166"/>
      <c r="Q176" s="166"/>
      <c r="R176" s="166" t="str">
        <f t="shared" si="49"/>
        <v/>
      </c>
      <c r="S176" s="83"/>
      <c r="T176" s="83"/>
    </row>
    <row r="177" spans="1:20" x14ac:dyDescent="0.2">
      <c r="A177" s="214" t="s">
        <v>253</v>
      </c>
      <c r="B177" s="215"/>
      <c r="C177" s="215"/>
      <c r="D177" s="215"/>
      <c r="E177" s="135"/>
      <c r="F177" s="131">
        <f t="shared" si="45"/>
        <v>0</v>
      </c>
      <c r="G177" s="136">
        <f t="shared" si="46"/>
        <v>0</v>
      </c>
      <c r="H177" s="12"/>
      <c r="I177" s="49">
        <f t="shared" si="42"/>
        <v>0</v>
      </c>
      <c r="J177" s="7"/>
      <c r="K177" s="49">
        <f t="shared" si="43"/>
        <v>0</v>
      </c>
      <c r="L177" s="71">
        <f t="shared" si="44"/>
        <v>0</v>
      </c>
      <c r="M177" s="49">
        <f t="shared" si="47"/>
        <v>0</v>
      </c>
      <c r="N177" s="7"/>
      <c r="O177" s="49">
        <f t="shared" si="48"/>
        <v>0</v>
      </c>
      <c r="P177" s="166"/>
      <c r="Q177" s="166"/>
      <c r="R177" s="166" t="str">
        <f t="shared" si="49"/>
        <v/>
      </c>
      <c r="S177" s="83"/>
      <c r="T177" s="83"/>
    </row>
    <row r="178" spans="1:20" x14ac:dyDescent="0.2">
      <c r="A178" s="214" t="s">
        <v>254</v>
      </c>
      <c r="B178" s="215"/>
      <c r="C178" s="215"/>
      <c r="D178" s="215"/>
      <c r="E178" s="135"/>
      <c r="F178" s="131">
        <f t="shared" si="45"/>
        <v>0</v>
      </c>
      <c r="G178" s="136">
        <f t="shared" si="46"/>
        <v>0</v>
      </c>
      <c r="H178" s="12"/>
      <c r="I178" s="49">
        <f t="shared" si="42"/>
        <v>0</v>
      </c>
      <c r="J178" s="7"/>
      <c r="K178" s="49">
        <f t="shared" si="43"/>
        <v>0</v>
      </c>
      <c r="L178" s="71">
        <f t="shared" si="44"/>
        <v>0</v>
      </c>
      <c r="M178" s="49">
        <f t="shared" si="47"/>
        <v>0</v>
      </c>
      <c r="N178" s="7"/>
      <c r="O178" s="49">
        <f t="shared" si="48"/>
        <v>0</v>
      </c>
      <c r="P178" s="166"/>
      <c r="Q178" s="166"/>
      <c r="R178" s="166" t="str">
        <f t="shared" si="49"/>
        <v/>
      </c>
      <c r="S178" s="83"/>
      <c r="T178" s="83"/>
    </row>
    <row r="179" spans="1:20" x14ac:dyDescent="0.2">
      <c r="A179" s="214" t="s">
        <v>255</v>
      </c>
      <c r="B179" s="215"/>
      <c r="C179" s="215"/>
      <c r="D179" s="215"/>
      <c r="E179" s="135"/>
      <c r="F179" s="131">
        <f t="shared" si="45"/>
        <v>0</v>
      </c>
      <c r="G179" s="136">
        <f t="shared" si="46"/>
        <v>0</v>
      </c>
      <c r="H179" s="12"/>
      <c r="I179" s="49">
        <f t="shared" si="42"/>
        <v>0</v>
      </c>
      <c r="J179" s="7"/>
      <c r="K179" s="49">
        <f t="shared" si="43"/>
        <v>0</v>
      </c>
      <c r="L179" s="71">
        <f t="shared" si="44"/>
        <v>0</v>
      </c>
      <c r="M179" s="49">
        <f t="shared" si="47"/>
        <v>0</v>
      </c>
      <c r="N179" s="7"/>
      <c r="O179" s="49">
        <f t="shared" si="48"/>
        <v>0</v>
      </c>
      <c r="P179" s="166"/>
      <c r="Q179" s="166"/>
      <c r="R179" s="166" t="str">
        <f t="shared" si="49"/>
        <v/>
      </c>
      <c r="S179" s="83"/>
      <c r="T179" s="83"/>
    </row>
    <row r="180" spans="1:20" x14ac:dyDescent="0.2">
      <c r="A180" s="214" t="s">
        <v>256</v>
      </c>
      <c r="B180" s="215"/>
      <c r="C180" s="215"/>
      <c r="D180" s="215"/>
      <c r="E180" s="135"/>
      <c r="F180" s="131">
        <f t="shared" si="45"/>
        <v>0</v>
      </c>
      <c r="G180" s="136">
        <f t="shared" si="46"/>
        <v>0</v>
      </c>
      <c r="H180" s="12"/>
      <c r="I180" s="49">
        <f t="shared" si="42"/>
        <v>0</v>
      </c>
      <c r="J180" s="7"/>
      <c r="K180" s="49">
        <f t="shared" si="43"/>
        <v>0</v>
      </c>
      <c r="L180" s="71">
        <f t="shared" si="44"/>
        <v>0</v>
      </c>
      <c r="M180" s="49">
        <f t="shared" si="47"/>
        <v>0</v>
      </c>
      <c r="N180" s="7"/>
      <c r="O180" s="49">
        <f t="shared" si="48"/>
        <v>0</v>
      </c>
      <c r="P180" s="166"/>
      <c r="Q180" s="166"/>
      <c r="R180" s="166" t="str">
        <f t="shared" si="49"/>
        <v/>
      </c>
      <c r="S180" s="83"/>
      <c r="T180" s="83"/>
    </row>
    <row r="181" spans="1:20" x14ac:dyDescent="0.2">
      <c r="A181" s="214" t="s">
        <v>257</v>
      </c>
      <c r="B181" s="215"/>
      <c r="C181" s="215"/>
      <c r="D181" s="215"/>
      <c r="E181" s="137"/>
      <c r="F181" s="138">
        <f t="shared" si="45"/>
        <v>0</v>
      </c>
      <c r="G181" s="139">
        <f t="shared" si="46"/>
        <v>0</v>
      </c>
      <c r="H181" s="12"/>
      <c r="I181" s="49">
        <f t="shared" si="42"/>
        <v>0</v>
      </c>
      <c r="J181" s="7"/>
      <c r="K181" s="49">
        <f t="shared" si="43"/>
        <v>0</v>
      </c>
      <c r="L181" s="71">
        <f t="shared" si="44"/>
        <v>0</v>
      </c>
      <c r="M181" s="49">
        <f t="shared" si="47"/>
        <v>0</v>
      </c>
      <c r="N181" s="7"/>
      <c r="O181" s="49">
        <f t="shared" si="48"/>
        <v>0</v>
      </c>
      <c r="P181" s="166"/>
      <c r="Q181" s="166"/>
      <c r="R181" s="166" t="str">
        <f t="shared" si="49"/>
        <v/>
      </c>
      <c r="S181" s="83"/>
      <c r="T181" s="83"/>
    </row>
    <row r="182" spans="1:20" x14ac:dyDescent="0.2">
      <c r="A182" s="406" t="s">
        <v>241</v>
      </c>
      <c r="B182" s="183"/>
      <c r="C182" s="183"/>
      <c r="D182" s="183"/>
      <c r="E182" s="257"/>
      <c r="F182" s="257"/>
      <c r="G182" s="257"/>
      <c r="H182" s="183"/>
      <c r="I182" s="183"/>
      <c r="J182" s="183"/>
      <c r="K182" s="183"/>
      <c r="L182" s="183"/>
      <c r="M182" s="183"/>
      <c r="N182" s="183"/>
      <c r="O182" s="184"/>
      <c r="P182" s="66"/>
      <c r="Q182" s="66"/>
      <c r="R182" s="72" t="str">
        <f t="shared" si="49"/>
        <v/>
      </c>
    </row>
    <row r="183" spans="1:20" x14ac:dyDescent="0.2">
      <c r="A183" s="214" t="s">
        <v>249</v>
      </c>
      <c r="B183" s="215"/>
      <c r="C183" s="215"/>
      <c r="D183" s="215"/>
      <c r="E183" s="132"/>
      <c r="F183" s="133">
        <f>IF($E$191=0,0,E183/$E$191)</f>
        <v>0</v>
      </c>
      <c r="G183" s="134">
        <f>IF(($E$191-$E$190)=0,0,E183/($E$191-$E$190))</f>
        <v>0</v>
      </c>
      <c r="H183" s="12"/>
      <c r="I183" s="49">
        <f t="shared" ref="I183:I189" si="50">IF($L183=0,0,H183/$L183)</f>
        <v>0</v>
      </c>
      <c r="J183" s="7"/>
      <c r="K183" s="49">
        <f t="shared" ref="K183:K189" si="51">IF($L183=0,0,J183/$L183)</f>
        <v>0</v>
      </c>
      <c r="L183" s="71">
        <f t="shared" ref="L183:L189" si="52">H183+J183</f>
        <v>0</v>
      </c>
      <c r="M183" s="49">
        <f t="shared" ref="M183" si="53">I183+K183</f>
        <v>0</v>
      </c>
      <c r="N183" s="7"/>
      <c r="O183" s="49">
        <f t="shared" si="48"/>
        <v>0</v>
      </c>
      <c r="P183" s="166"/>
      <c r="Q183" s="166"/>
      <c r="R183" s="166" t="str">
        <f t="shared" si="49"/>
        <v/>
      </c>
      <c r="S183" s="166"/>
      <c r="T183" s="83"/>
    </row>
    <row r="184" spans="1:20" x14ac:dyDescent="0.2">
      <c r="A184" s="214" t="s">
        <v>259</v>
      </c>
      <c r="B184" s="215"/>
      <c r="C184" s="215"/>
      <c r="D184" s="215"/>
      <c r="E184" s="135"/>
      <c r="F184" s="131">
        <f t="shared" ref="F184:F191" si="54">IF($E$191=0,0,E184/$E$191)</f>
        <v>0</v>
      </c>
      <c r="G184" s="136">
        <f t="shared" ref="G184:G189" si="55">IF(($E$191-$E$190)=0,0,E184/($E$191-$E$190))</f>
        <v>0</v>
      </c>
      <c r="H184" s="12"/>
      <c r="I184" s="49">
        <f t="shared" si="50"/>
        <v>0</v>
      </c>
      <c r="J184" s="7"/>
      <c r="K184" s="49">
        <f t="shared" si="51"/>
        <v>0</v>
      </c>
      <c r="L184" s="71">
        <f t="shared" si="52"/>
        <v>0</v>
      </c>
      <c r="M184" s="49">
        <f t="shared" ref="M184:M189" si="56">I184+K184</f>
        <v>0</v>
      </c>
      <c r="N184" s="7"/>
      <c r="O184" s="49">
        <f t="shared" si="48"/>
        <v>0</v>
      </c>
      <c r="P184" s="166"/>
      <c r="Q184" s="166"/>
      <c r="R184" s="166" t="str">
        <f t="shared" si="49"/>
        <v/>
      </c>
      <c r="S184" s="83"/>
      <c r="T184" s="83"/>
    </row>
    <row r="185" spans="1:20" x14ac:dyDescent="0.2">
      <c r="A185" s="214" t="s">
        <v>258</v>
      </c>
      <c r="B185" s="215"/>
      <c r="C185" s="215"/>
      <c r="D185" s="215"/>
      <c r="E185" s="135"/>
      <c r="F185" s="131">
        <f t="shared" si="54"/>
        <v>0</v>
      </c>
      <c r="G185" s="136">
        <f t="shared" si="55"/>
        <v>0</v>
      </c>
      <c r="H185" s="12"/>
      <c r="I185" s="49">
        <f t="shared" si="50"/>
        <v>0</v>
      </c>
      <c r="J185" s="7"/>
      <c r="K185" s="49">
        <f t="shared" si="51"/>
        <v>0</v>
      </c>
      <c r="L185" s="71">
        <f t="shared" si="52"/>
        <v>0</v>
      </c>
      <c r="M185" s="49">
        <f t="shared" si="56"/>
        <v>0</v>
      </c>
      <c r="N185" s="7"/>
      <c r="O185" s="49">
        <f t="shared" si="48"/>
        <v>0</v>
      </c>
      <c r="P185" s="166"/>
      <c r="Q185" s="166"/>
      <c r="R185" s="166" t="str">
        <f t="shared" si="49"/>
        <v/>
      </c>
      <c r="S185" s="83"/>
      <c r="T185" s="83"/>
    </row>
    <row r="186" spans="1:20" x14ac:dyDescent="0.2">
      <c r="A186" s="214" t="s">
        <v>254</v>
      </c>
      <c r="B186" s="215"/>
      <c r="C186" s="215"/>
      <c r="D186" s="215"/>
      <c r="E186" s="135"/>
      <c r="F186" s="131">
        <f t="shared" si="54"/>
        <v>0</v>
      </c>
      <c r="G186" s="136">
        <f t="shared" si="55"/>
        <v>0</v>
      </c>
      <c r="H186" s="12"/>
      <c r="I186" s="49">
        <f t="shared" si="50"/>
        <v>0</v>
      </c>
      <c r="J186" s="7"/>
      <c r="K186" s="49">
        <f t="shared" si="51"/>
        <v>0</v>
      </c>
      <c r="L186" s="71">
        <f t="shared" si="52"/>
        <v>0</v>
      </c>
      <c r="M186" s="49">
        <f t="shared" si="56"/>
        <v>0</v>
      </c>
      <c r="N186" s="7"/>
      <c r="O186" s="49">
        <f t="shared" si="48"/>
        <v>0</v>
      </c>
      <c r="P186" s="166"/>
      <c r="Q186" s="166"/>
      <c r="R186" s="166" t="str">
        <f t="shared" si="49"/>
        <v/>
      </c>
      <c r="S186" s="83"/>
      <c r="T186" s="83"/>
    </row>
    <row r="187" spans="1:20" x14ac:dyDescent="0.2">
      <c r="A187" s="214" t="s">
        <v>255</v>
      </c>
      <c r="B187" s="215"/>
      <c r="C187" s="215"/>
      <c r="D187" s="215"/>
      <c r="E187" s="135"/>
      <c r="F187" s="131">
        <f t="shared" si="54"/>
        <v>0</v>
      </c>
      <c r="G187" s="136">
        <f t="shared" si="55"/>
        <v>0</v>
      </c>
      <c r="H187" s="12"/>
      <c r="I187" s="49">
        <f t="shared" si="50"/>
        <v>0</v>
      </c>
      <c r="J187" s="7"/>
      <c r="K187" s="49">
        <f t="shared" si="51"/>
        <v>0</v>
      </c>
      <c r="L187" s="71">
        <f t="shared" si="52"/>
        <v>0</v>
      </c>
      <c r="M187" s="49">
        <f t="shared" si="56"/>
        <v>0</v>
      </c>
      <c r="N187" s="7"/>
      <c r="O187" s="49">
        <f t="shared" si="48"/>
        <v>0</v>
      </c>
      <c r="P187" s="166"/>
      <c r="Q187" s="166"/>
      <c r="R187" s="166" t="str">
        <f t="shared" si="49"/>
        <v/>
      </c>
      <c r="S187" s="83"/>
      <c r="T187" s="83"/>
    </row>
    <row r="188" spans="1:20" x14ac:dyDescent="0.2">
      <c r="A188" s="214" t="s">
        <v>256</v>
      </c>
      <c r="B188" s="215"/>
      <c r="C188" s="215"/>
      <c r="D188" s="215"/>
      <c r="E188" s="135"/>
      <c r="F188" s="131">
        <f t="shared" si="54"/>
        <v>0</v>
      </c>
      <c r="G188" s="136">
        <f t="shared" si="55"/>
        <v>0</v>
      </c>
      <c r="H188" s="140"/>
      <c r="I188" s="80">
        <f t="shared" si="50"/>
        <v>0</v>
      </c>
      <c r="J188" s="20"/>
      <c r="K188" s="80">
        <f t="shared" si="51"/>
        <v>0</v>
      </c>
      <c r="L188" s="81">
        <f t="shared" si="52"/>
        <v>0</v>
      </c>
      <c r="M188" s="80">
        <f t="shared" si="56"/>
        <v>0</v>
      </c>
      <c r="N188" s="7"/>
      <c r="O188" s="49">
        <f t="shared" si="48"/>
        <v>0</v>
      </c>
      <c r="P188" s="166"/>
      <c r="Q188" s="166"/>
      <c r="R188" s="166" t="str">
        <f t="shared" si="49"/>
        <v/>
      </c>
      <c r="S188" s="83"/>
      <c r="T188" s="83"/>
    </row>
    <row r="189" spans="1:20" ht="13.5" thickBot="1" x14ac:dyDescent="0.25">
      <c r="A189" s="277" t="s">
        <v>257</v>
      </c>
      <c r="B189" s="365"/>
      <c r="C189" s="365"/>
      <c r="D189" s="365"/>
      <c r="E189" s="135"/>
      <c r="F189" s="131">
        <f t="shared" si="54"/>
        <v>0</v>
      </c>
      <c r="G189" s="136">
        <f t="shared" si="55"/>
        <v>0</v>
      </c>
      <c r="H189" s="13"/>
      <c r="I189" s="56">
        <f t="shared" si="50"/>
        <v>0</v>
      </c>
      <c r="J189" s="8"/>
      <c r="K189" s="56">
        <f t="shared" si="51"/>
        <v>0</v>
      </c>
      <c r="L189" s="144">
        <f t="shared" si="52"/>
        <v>0</v>
      </c>
      <c r="M189" s="56">
        <f t="shared" si="56"/>
        <v>0</v>
      </c>
      <c r="N189" s="8"/>
      <c r="O189" s="56">
        <f t="shared" si="48"/>
        <v>0</v>
      </c>
      <c r="P189" s="166"/>
      <c r="Q189" s="166"/>
      <c r="R189" s="166" t="str">
        <f t="shared" si="49"/>
        <v/>
      </c>
      <c r="S189" s="83"/>
      <c r="T189" s="83"/>
    </row>
    <row r="190" spans="1:20" ht="14.25" thickTop="1" thickBot="1" x14ac:dyDescent="0.25">
      <c r="A190" s="373" t="s">
        <v>246</v>
      </c>
      <c r="B190" s="374"/>
      <c r="C190" s="374"/>
      <c r="D190" s="374"/>
      <c r="E190" s="135"/>
      <c r="F190" s="131">
        <f t="shared" si="54"/>
        <v>0</v>
      </c>
      <c r="G190" s="136"/>
      <c r="H190" s="74"/>
      <c r="I190" s="74"/>
      <c r="J190" s="75"/>
      <c r="K190" s="292" t="s">
        <v>408</v>
      </c>
      <c r="L190" s="286"/>
      <c r="M190" s="287"/>
      <c r="N190" s="10"/>
      <c r="O190" s="90">
        <f t="shared" si="48"/>
        <v>0</v>
      </c>
      <c r="P190" s="166"/>
      <c r="Q190" s="83"/>
      <c r="R190" s="166"/>
      <c r="S190" s="83"/>
      <c r="T190" s="83"/>
    </row>
    <row r="191" spans="1:20" ht="14.25" thickTop="1" thickBot="1" x14ac:dyDescent="0.25">
      <c r="A191" s="280" t="s">
        <v>16</v>
      </c>
      <c r="B191" s="281"/>
      <c r="C191" s="281"/>
      <c r="D191" s="282"/>
      <c r="E191" s="141">
        <f>K41</f>
        <v>0</v>
      </c>
      <c r="F191" s="142">
        <f t="shared" si="54"/>
        <v>0</v>
      </c>
      <c r="G191" s="145">
        <f>F191</f>
        <v>0</v>
      </c>
      <c r="H191" s="143"/>
      <c r="I191" s="77"/>
      <c r="J191" s="78"/>
      <c r="K191" s="285" t="s">
        <v>437</v>
      </c>
      <c r="L191" s="286"/>
      <c r="M191" s="287"/>
      <c r="N191" s="10"/>
      <c r="O191" s="63"/>
      <c r="P191" s="79"/>
      <c r="Q191" s="32"/>
      <c r="R191" s="32"/>
      <c r="S191" s="79"/>
    </row>
    <row r="192" spans="1:20" ht="13.5" thickTop="1" x14ac:dyDescent="0.2">
      <c r="A192" s="40" t="s">
        <v>248</v>
      </c>
      <c r="H192" s="40" t="s">
        <v>354</v>
      </c>
      <c r="K192" s="40"/>
      <c r="L192" s="66"/>
      <c r="P192" s="67"/>
      <c r="Q192" s="67"/>
      <c r="R192" s="67">
        <f>SUM(R174:R189)</f>
        <v>0</v>
      </c>
      <c r="S192" s="67"/>
    </row>
    <row r="193" spans="1:20" x14ac:dyDescent="0.2">
      <c r="A193" s="66"/>
      <c r="E193" s="66"/>
      <c r="K193" s="170" t="str">
        <f>IF(R203&gt;0,"Hauptspielform Anzahl darf nicht höher als Gesamtanzahl der Spieltage sein","")</f>
        <v/>
      </c>
      <c r="L193" s="39"/>
      <c r="M193" s="39"/>
      <c r="N193" s="39"/>
      <c r="O193" s="39"/>
      <c r="P193" s="170"/>
      <c r="Q193" s="82"/>
      <c r="R193" s="66"/>
    </row>
    <row r="194" spans="1:20" ht="27" customHeight="1" x14ac:dyDescent="0.2">
      <c r="A194" s="248" t="s">
        <v>263</v>
      </c>
      <c r="B194" s="431"/>
      <c r="C194" s="431"/>
      <c r="D194" s="432"/>
      <c r="E194" s="218"/>
      <c r="F194" s="219"/>
      <c r="G194" s="220"/>
      <c r="H194" s="382" t="s">
        <v>376</v>
      </c>
      <c r="I194" s="424"/>
      <c r="J194" s="424"/>
      <c r="K194" s="424"/>
      <c r="L194" s="424"/>
      <c r="M194" s="184"/>
      <c r="N194" s="321" t="s">
        <v>412</v>
      </c>
      <c r="O194" s="405"/>
      <c r="P194" s="66"/>
      <c r="Q194" s="82"/>
      <c r="R194" s="66"/>
    </row>
    <row r="195" spans="1:20" x14ac:dyDescent="0.2">
      <c r="A195" s="433"/>
      <c r="B195" s="434"/>
      <c r="C195" s="434"/>
      <c r="D195" s="435"/>
      <c r="E195" s="403"/>
      <c r="F195" s="410"/>
      <c r="G195" s="412"/>
      <c r="H195" s="283" t="s">
        <v>372</v>
      </c>
      <c r="I195" s="425"/>
      <c r="J195" s="283" t="s">
        <v>373</v>
      </c>
      <c r="K195" s="284"/>
      <c r="L195" s="283" t="s">
        <v>16</v>
      </c>
      <c r="M195" s="184"/>
      <c r="N195" s="383" t="s">
        <v>15</v>
      </c>
      <c r="O195" s="383" t="s">
        <v>206</v>
      </c>
    </row>
    <row r="196" spans="1:20" x14ac:dyDescent="0.2">
      <c r="A196" s="436"/>
      <c r="B196" s="213"/>
      <c r="C196" s="213"/>
      <c r="D196" s="392"/>
      <c r="E196" s="404"/>
      <c r="F196" s="414"/>
      <c r="G196" s="430"/>
      <c r="H196" s="69" t="s">
        <v>15</v>
      </c>
      <c r="I196" s="69" t="s">
        <v>206</v>
      </c>
      <c r="J196" s="69" t="s">
        <v>15</v>
      </c>
      <c r="K196" s="69" t="s">
        <v>206</v>
      </c>
      <c r="L196" s="70" t="s">
        <v>15</v>
      </c>
      <c r="M196" s="69" t="s">
        <v>206</v>
      </c>
      <c r="N196" s="384"/>
      <c r="O196" s="384" t="s">
        <v>17</v>
      </c>
    </row>
    <row r="197" spans="1:20" x14ac:dyDescent="0.2">
      <c r="A197" s="304" t="s">
        <v>242</v>
      </c>
      <c r="B197" s="428"/>
      <c r="C197" s="428"/>
      <c r="D197" s="429"/>
      <c r="E197" s="132"/>
      <c r="F197" s="133"/>
      <c r="G197" s="134"/>
      <c r="H197" s="12"/>
      <c r="I197" s="49">
        <f>IF($L197=0,0,H197/$L197)</f>
        <v>0</v>
      </c>
      <c r="J197" s="7"/>
      <c r="K197" s="49">
        <f>IF($L197=0,0,J197/$L197)</f>
        <v>0</v>
      </c>
      <c r="L197" s="71">
        <f>H197+J197</f>
        <v>0</v>
      </c>
      <c r="M197" s="49">
        <f t="shared" ref="M197" si="57">I197+K197</f>
        <v>0</v>
      </c>
      <c r="N197" s="7"/>
      <c r="O197" s="49">
        <f>IF(SUM(N$197:N$201)=0,0,N197/(SUM(N$197:N$201)))</f>
        <v>0</v>
      </c>
      <c r="P197" s="166"/>
      <c r="Q197" s="166"/>
      <c r="R197" s="166" t="str">
        <f>IF(N197&gt;H197+J197,1,"")</f>
        <v/>
      </c>
      <c r="S197" s="83"/>
      <c r="T197" s="83"/>
    </row>
    <row r="198" spans="1:20" x14ac:dyDescent="0.2">
      <c r="A198" s="214" t="s">
        <v>243</v>
      </c>
      <c r="B198" s="266"/>
      <c r="C198" s="266"/>
      <c r="D198" s="266"/>
      <c r="E198" s="135"/>
      <c r="F198" s="131"/>
      <c r="G198" s="136"/>
      <c r="H198" s="12"/>
      <c r="I198" s="49">
        <f>IF($L198=0,0,H198/$L198)</f>
        <v>0</v>
      </c>
      <c r="J198" s="7"/>
      <c r="K198" s="49">
        <f>IF($L198=0,0,J198/$L198)</f>
        <v>0</v>
      </c>
      <c r="L198" s="71">
        <f t="shared" ref="L198:L200" si="58">H198+J198</f>
        <v>0</v>
      </c>
      <c r="M198" s="49">
        <f t="shared" ref="M198:M200" si="59">I198+K198</f>
        <v>0</v>
      </c>
      <c r="N198" s="167"/>
      <c r="O198" s="49">
        <f t="shared" ref="O198:O201" si="60">IF(SUM(N$197:N$201)=0,0,N198/(SUM(N$197:N$201)))</f>
        <v>0</v>
      </c>
      <c r="P198" s="166"/>
      <c r="Q198" s="166"/>
      <c r="R198" s="166" t="str">
        <f t="shared" ref="R198:R200" si="61">IF(N198&gt;H198+J198,1,"")</f>
        <v/>
      </c>
      <c r="S198" s="83"/>
      <c r="T198" s="83"/>
    </row>
    <row r="199" spans="1:20" x14ac:dyDescent="0.2">
      <c r="A199" s="214" t="s">
        <v>244</v>
      </c>
      <c r="B199" s="266"/>
      <c r="C199" s="266"/>
      <c r="D199" s="266"/>
      <c r="E199" s="135"/>
      <c r="F199" s="131"/>
      <c r="G199" s="136"/>
      <c r="H199" s="12"/>
      <c r="I199" s="49">
        <f>IF($L199=0,0,H199/$L199)</f>
        <v>0</v>
      </c>
      <c r="J199" s="7"/>
      <c r="K199" s="49">
        <f>IF($L199=0,0,J199/$L199)</f>
        <v>0</v>
      </c>
      <c r="L199" s="71">
        <f t="shared" si="58"/>
        <v>0</v>
      </c>
      <c r="M199" s="49">
        <f t="shared" si="59"/>
        <v>0</v>
      </c>
      <c r="N199" s="7"/>
      <c r="O199" s="49">
        <f t="shared" si="60"/>
        <v>0</v>
      </c>
      <c r="P199" s="166"/>
      <c r="Q199" s="166"/>
      <c r="R199" s="166" t="str">
        <f t="shared" si="61"/>
        <v/>
      </c>
      <c r="S199" s="83"/>
      <c r="T199" s="83"/>
    </row>
    <row r="200" spans="1:20" ht="13.5" thickBot="1" x14ac:dyDescent="0.25">
      <c r="A200" s="277" t="s">
        <v>245</v>
      </c>
      <c r="B200" s="278"/>
      <c r="C200" s="278"/>
      <c r="D200" s="278"/>
      <c r="E200" s="135"/>
      <c r="F200" s="131"/>
      <c r="G200" s="136"/>
      <c r="H200" s="8"/>
      <c r="I200" s="56">
        <f>IF($L200=0,0,H200/$L200)</f>
        <v>0</v>
      </c>
      <c r="J200" s="8"/>
      <c r="K200" s="56">
        <f>IF($L200=0,0,J200/$L200)</f>
        <v>0</v>
      </c>
      <c r="L200" s="144">
        <f t="shared" si="58"/>
        <v>0</v>
      </c>
      <c r="M200" s="56">
        <f t="shared" si="59"/>
        <v>0</v>
      </c>
      <c r="N200" s="8"/>
      <c r="O200" s="56">
        <f t="shared" si="60"/>
        <v>0</v>
      </c>
      <c r="P200" s="166"/>
      <c r="Q200" s="166"/>
      <c r="R200" s="166" t="str">
        <f t="shared" si="61"/>
        <v/>
      </c>
      <c r="S200" s="83"/>
      <c r="T200" s="83"/>
    </row>
    <row r="201" spans="1:20" ht="14.25" thickTop="1" thickBot="1" x14ac:dyDescent="0.25">
      <c r="A201" s="373" t="s">
        <v>411</v>
      </c>
      <c r="B201" s="426"/>
      <c r="C201" s="426"/>
      <c r="D201" s="427"/>
      <c r="E201" s="135"/>
      <c r="F201" s="131"/>
      <c r="G201" s="136"/>
      <c r="H201" s="74"/>
      <c r="I201" s="74"/>
      <c r="J201" s="75"/>
      <c r="K201" s="285" t="s">
        <v>410</v>
      </c>
      <c r="L201" s="286"/>
      <c r="M201" s="287"/>
      <c r="N201" s="10"/>
      <c r="O201" s="90">
        <f t="shared" si="60"/>
        <v>0</v>
      </c>
      <c r="P201" s="166"/>
      <c r="Q201" s="82"/>
      <c r="R201" s="166"/>
      <c r="S201" s="83"/>
      <c r="T201" s="83"/>
    </row>
    <row r="202" spans="1:20" ht="14.25" thickTop="1" thickBot="1" x14ac:dyDescent="0.25">
      <c r="A202" s="280" t="s">
        <v>16</v>
      </c>
      <c r="B202" s="281"/>
      <c r="C202" s="281"/>
      <c r="D202" s="282"/>
      <c r="E202" s="141"/>
      <c r="F202" s="142"/>
      <c r="G202" s="145"/>
      <c r="H202" s="143"/>
      <c r="I202" s="77"/>
      <c r="J202" s="78"/>
      <c r="K202" s="288" t="s">
        <v>438</v>
      </c>
      <c r="L202" s="289"/>
      <c r="M202" s="290"/>
      <c r="N202" s="11"/>
      <c r="O202" s="90"/>
      <c r="P202" s="166"/>
      <c r="Q202" s="82"/>
      <c r="R202" s="166"/>
      <c r="S202" s="83"/>
      <c r="T202" s="83"/>
    </row>
    <row r="203" spans="1:20" ht="13.5" thickTop="1" x14ac:dyDescent="0.2">
      <c r="A203" s="40" t="s">
        <v>248</v>
      </c>
      <c r="H203" s="40" t="s">
        <v>355</v>
      </c>
      <c r="K203" s="40"/>
      <c r="L203" s="66"/>
      <c r="P203" s="66"/>
      <c r="Q203" s="82"/>
      <c r="R203" s="67">
        <f>SUM(R197:R200)</f>
        <v>0</v>
      </c>
    </row>
    <row r="206" spans="1:20" x14ac:dyDescent="0.2">
      <c r="A206" s="24" t="s">
        <v>356</v>
      </c>
      <c r="D206" s="62"/>
    </row>
    <row r="207" spans="1:20" x14ac:dyDescent="0.2">
      <c r="A207" s="53" t="str">
        <f>IF(N213+O216+O217+O218=O219,"","Einträge zu den Hauptdiagnosen in den grünen Eingabefeldern entsprechen nicht der Gesamtfallzahl dieser Tabelle  unter O 219")</f>
        <v/>
      </c>
      <c r="D207" s="62"/>
    </row>
    <row r="208" spans="1:20" x14ac:dyDescent="0.2">
      <c r="A208" s="224" t="s">
        <v>265</v>
      </c>
      <c r="B208" s="196"/>
      <c r="C208" s="196"/>
      <c r="D208" s="367"/>
      <c r="E208" s="48" t="s">
        <v>15</v>
      </c>
      <c r="F208" s="48" t="s">
        <v>17</v>
      </c>
      <c r="G208" s="48" t="s">
        <v>419</v>
      </c>
      <c r="I208" s="268" t="s">
        <v>266</v>
      </c>
      <c r="J208" s="269"/>
      <c r="K208" s="269"/>
      <c r="L208" s="269"/>
      <c r="M208" s="339"/>
      <c r="N208" s="47" t="s">
        <v>15</v>
      </c>
      <c r="O208" s="47" t="s">
        <v>17</v>
      </c>
      <c r="P208" s="47" t="s">
        <v>419</v>
      </c>
      <c r="Q208" s="62"/>
    </row>
    <row r="209" spans="1:17" x14ac:dyDescent="0.2">
      <c r="A209" s="204" t="s">
        <v>52</v>
      </c>
      <c r="B209" s="273"/>
      <c r="C209" s="273"/>
      <c r="D209" s="273"/>
      <c r="E209" s="7"/>
      <c r="F209" s="49">
        <f t="shared" ref="F209:F219" si="62">IF($O$219=0,0,E209/$O$219)</f>
        <v>0</v>
      </c>
      <c r="G209" s="49">
        <f t="shared" ref="G209:G219" si="63">IF(N$213=0,0,E209/N$213)</f>
        <v>0</v>
      </c>
      <c r="I209" s="274" t="s">
        <v>207</v>
      </c>
      <c r="J209" s="275"/>
      <c r="K209" s="275"/>
      <c r="L209" s="275"/>
      <c r="M209" s="276"/>
      <c r="N209" s="6"/>
      <c r="O209" s="49">
        <f>IF($O$219=0,0,N209/$O$219)</f>
        <v>0</v>
      </c>
      <c r="P209" s="49">
        <f>IF(N$213=0,0,N209/N$213)</f>
        <v>0</v>
      </c>
    </row>
    <row r="210" spans="1:17" x14ac:dyDescent="0.2">
      <c r="A210" s="204" t="s">
        <v>53</v>
      </c>
      <c r="B210" s="273"/>
      <c r="C210" s="273"/>
      <c r="D210" s="273"/>
      <c r="E210" s="9"/>
      <c r="F210" s="49">
        <f t="shared" si="62"/>
        <v>0</v>
      </c>
      <c r="G210" s="49">
        <f t="shared" si="63"/>
        <v>0</v>
      </c>
      <c r="I210" s="274" t="s">
        <v>210</v>
      </c>
      <c r="J210" s="275"/>
      <c r="K210" s="275"/>
      <c r="L210" s="275"/>
      <c r="M210" s="276"/>
      <c r="N210" s="6"/>
      <c r="O210" s="49">
        <f>IF($O$219=0,0,N210/$O$219)</f>
        <v>0</v>
      </c>
      <c r="P210" s="49">
        <f>IF(N$213=0,0,N210/N$213)</f>
        <v>0</v>
      </c>
    </row>
    <row r="211" spans="1:17" x14ac:dyDescent="0.2">
      <c r="A211" s="204" t="s">
        <v>54</v>
      </c>
      <c r="B211" s="273"/>
      <c r="C211" s="273"/>
      <c r="D211" s="273"/>
      <c r="E211" s="9"/>
      <c r="F211" s="49">
        <f t="shared" si="62"/>
        <v>0</v>
      </c>
      <c r="G211" s="49">
        <f t="shared" si="63"/>
        <v>0</v>
      </c>
      <c r="I211" s="274" t="s">
        <v>208</v>
      </c>
      <c r="J211" s="275"/>
      <c r="K211" s="275"/>
      <c r="L211" s="275"/>
      <c r="M211" s="276"/>
      <c r="N211" s="6"/>
      <c r="O211" s="49">
        <f>IF($O$219=0,0,N211/$O$219)</f>
        <v>0</v>
      </c>
      <c r="P211" s="49">
        <f>IF(N$213=0,0,N211/N$213)</f>
        <v>0</v>
      </c>
    </row>
    <row r="212" spans="1:17" x14ac:dyDescent="0.2">
      <c r="A212" s="204" t="s">
        <v>55</v>
      </c>
      <c r="B212" s="273"/>
      <c r="C212" s="273"/>
      <c r="D212" s="273"/>
      <c r="E212" s="9"/>
      <c r="F212" s="49">
        <f t="shared" si="62"/>
        <v>0</v>
      </c>
      <c r="G212" s="49">
        <f t="shared" si="63"/>
        <v>0</v>
      </c>
      <c r="I212" s="274" t="s">
        <v>209</v>
      </c>
      <c r="J212" s="275"/>
      <c r="K212" s="275"/>
      <c r="L212" s="275"/>
      <c r="M212" s="276"/>
      <c r="N212" s="6"/>
      <c r="O212" s="49">
        <f>IF($O$219=0,0,N212/$O$219)</f>
        <v>0</v>
      </c>
      <c r="P212" s="49">
        <f>IF(N$213=0,0,N212/N$213)</f>
        <v>0</v>
      </c>
    </row>
    <row r="213" spans="1:17" x14ac:dyDescent="0.2">
      <c r="A213" s="204" t="s">
        <v>56</v>
      </c>
      <c r="B213" s="273"/>
      <c r="C213" s="273"/>
      <c r="D213" s="273"/>
      <c r="E213" s="9"/>
      <c r="F213" s="49">
        <f t="shared" si="62"/>
        <v>0</v>
      </c>
      <c r="G213" s="49">
        <f t="shared" si="63"/>
        <v>0</v>
      </c>
      <c r="I213" s="268" t="s">
        <v>130</v>
      </c>
      <c r="J213" s="269"/>
      <c r="K213" s="269"/>
      <c r="L213" s="269"/>
      <c r="M213" s="339"/>
      <c r="N213" s="65">
        <f>SUM(N209:N212)+E219</f>
        <v>0</v>
      </c>
      <c r="O213" s="50">
        <f>IF($O$219=0,0,N213/$O$219)</f>
        <v>0</v>
      </c>
      <c r="P213" s="50">
        <f>IF(N$213=0,0,N213/N$213)</f>
        <v>0</v>
      </c>
    </row>
    <row r="214" spans="1:17" x14ac:dyDescent="0.2">
      <c r="A214" s="204" t="s">
        <v>59</v>
      </c>
      <c r="B214" s="273"/>
      <c r="C214" s="273"/>
      <c r="D214" s="273"/>
      <c r="E214" s="9"/>
      <c r="F214" s="49">
        <f t="shared" si="62"/>
        <v>0</v>
      </c>
      <c r="G214" s="49">
        <f t="shared" si="63"/>
        <v>0</v>
      </c>
      <c r="I214" s="84" t="s">
        <v>422</v>
      </c>
      <c r="J214" s="84"/>
      <c r="K214" s="84"/>
      <c r="L214" s="84"/>
      <c r="M214" s="84"/>
      <c r="N214" s="28"/>
      <c r="O214" s="85"/>
      <c r="P214" s="85"/>
    </row>
    <row r="215" spans="1:17" x14ac:dyDescent="0.2">
      <c r="A215" s="204" t="s">
        <v>57</v>
      </c>
      <c r="B215" s="273"/>
      <c r="C215" s="273"/>
      <c r="D215" s="273"/>
      <c r="E215" s="9"/>
      <c r="F215" s="49">
        <f t="shared" si="62"/>
        <v>0</v>
      </c>
      <c r="G215" s="49">
        <f t="shared" si="63"/>
        <v>0</v>
      </c>
      <c r="I215" s="268" t="s">
        <v>213</v>
      </c>
      <c r="J215" s="269"/>
      <c r="K215" s="269"/>
      <c r="L215" s="269"/>
      <c r="M215" s="269"/>
      <c r="N215" s="270"/>
      <c r="O215" s="47" t="s">
        <v>15</v>
      </c>
      <c r="P215" s="47" t="s">
        <v>420</v>
      </c>
    </row>
    <row r="216" spans="1:17" x14ac:dyDescent="0.2">
      <c r="A216" s="204" t="s">
        <v>58</v>
      </c>
      <c r="B216" s="273"/>
      <c r="C216" s="273"/>
      <c r="D216" s="273"/>
      <c r="E216" s="9"/>
      <c r="F216" s="49">
        <f t="shared" si="62"/>
        <v>0</v>
      </c>
      <c r="G216" s="49">
        <f t="shared" si="63"/>
        <v>0</v>
      </c>
      <c r="I216" s="274" t="s">
        <v>211</v>
      </c>
      <c r="J216" s="275"/>
      <c r="K216" s="275"/>
      <c r="L216" s="275"/>
      <c r="M216" s="275"/>
      <c r="N216" s="270"/>
      <c r="O216" s="7"/>
      <c r="P216" s="49">
        <f>IF(O$219=0,0,O216/O$219)</f>
        <v>0</v>
      </c>
    </row>
    <row r="217" spans="1:17" x14ac:dyDescent="0.2">
      <c r="A217" s="204" t="s">
        <v>60</v>
      </c>
      <c r="B217" s="273"/>
      <c r="C217" s="273"/>
      <c r="D217" s="273"/>
      <c r="E217" s="9"/>
      <c r="F217" s="49">
        <f t="shared" si="62"/>
        <v>0</v>
      </c>
      <c r="G217" s="49">
        <f t="shared" si="63"/>
        <v>0</v>
      </c>
      <c r="I217" s="274" t="s">
        <v>212</v>
      </c>
      <c r="J217" s="275"/>
      <c r="K217" s="275"/>
      <c r="L217" s="275"/>
      <c r="M217" s="275"/>
      <c r="N217" s="270"/>
      <c r="O217" s="7"/>
      <c r="P217" s="49">
        <f>IF(O$219=0,0,O217/O$219)</f>
        <v>0</v>
      </c>
    </row>
    <row r="218" spans="1:17" x14ac:dyDescent="0.2">
      <c r="A218" s="204" t="s">
        <v>264</v>
      </c>
      <c r="B218" s="227"/>
      <c r="C218" s="227"/>
      <c r="D218" s="227"/>
      <c r="E218" s="9"/>
      <c r="F218" s="49">
        <f t="shared" si="62"/>
        <v>0</v>
      </c>
      <c r="G218" s="49">
        <f t="shared" si="63"/>
        <v>0</v>
      </c>
      <c r="I218" s="274" t="s">
        <v>214</v>
      </c>
      <c r="J218" s="275"/>
      <c r="K218" s="275"/>
      <c r="L218" s="275"/>
      <c r="M218" s="275"/>
      <c r="N218" s="270"/>
      <c r="O218" s="7"/>
      <c r="P218" s="49">
        <f>IF(O$219=0,0,O218/O$219)</f>
        <v>0</v>
      </c>
    </row>
    <row r="219" spans="1:17" x14ac:dyDescent="0.2">
      <c r="A219" s="200" t="s">
        <v>140</v>
      </c>
      <c r="B219" s="368"/>
      <c r="C219" s="368"/>
      <c r="D219" s="368"/>
      <c r="E219" s="60">
        <f>SUM(E209:E218)</f>
        <v>0</v>
      </c>
      <c r="F219" s="50">
        <f t="shared" si="62"/>
        <v>0</v>
      </c>
      <c r="G219" s="50">
        <f t="shared" si="63"/>
        <v>0</v>
      </c>
      <c r="I219" s="268" t="s">
        <v>16</v>
      </c>
      <c r="J219" s="269"/>
      <c r="K219" s="269"/>
      <c r="L219" s="269"/>
      <c r="M219" s="269"/>
      <c r="N219" s="356"/>
      <c r="O219" s="65">
        <f>K41</f>
        <v>0</v>
      </c>
      <c r="P219" s="50">
        <f>IF(O$219=0,0,O219/O$219)</f>
        <v>0</v>
      </c>
    </row>
    <row r="220" spans="1:17" x14ac:dyDescent="0.2">
      <c r="A220" s="84" t="s">
        <v>422</v>
      </c>
      <c r="B220" s="86"/>
      <c r="C220" s="86"/>
      <c r="D220" s="86"/>
      <c r="E220" s="86"/>
      <c r="F220" s="86"/>
      <c r="G220" s="62"/>
      <c r="I220" s="84" t="s">
        <v>421</v>
      </c>
    </row>
    <row r="221" spans="1:17" x14ac:dyDescent="0.2">
      <c r="A221" s="53" t="str">
        <f>IF(H238=0,"","Einträge in E223 - E237 dürfen nicht höher als die Gesamtfallzahl dieser Tabelle sein")</f>
        <v/>
      </c>
      <c r="B221" s="86"/>
      <c r="C221" s="86"/>
      <c r="D221" s="86"/>
      <c r="E221" s="53"/>
      <c r="F221" s="86"/>
      <c r="G221" s="62"/>
      <c r="I221" s="146" t="str">
        <f>IF(P233=0,"","Einträge in N223 - N232 dürfen nicht höher als die Gesamtfallzahl dieser Tabelle  sein")</f>
        <v/>
      </c>
      <c r="J221" s="31"/>
      <c r="K221" s="31"/>
      <c r="L221" s="31"/>
      <c r="M221" s="31"/>
      <c r="N221" s="53"/>
      <c r="O221" s="28"/>
      <c r="P221" s="87"/>
    </row>
    <row r="222" spans="1:17" x14ac:dyDescent="0.2">
      <c r="A222" s="224" t="s">
        <v>267</v>
      </c>
      <c r="B222" s="215"/>
      <c r="C222" s="215"/>
      <c r="D222" s="263"/>
      <c r="E222" s="48" t="s">
        <v>15</v>
      </c>
      <c r="F222" s="48" t="s">
        <v>17</v>
      </c>
      <c r="G222" s="88"/>
      <c r="H222" s="88"/>
      <c r="I222" s="369" t="s">
        <v>131</v>
      </c>
      <c r="J222" s="369"/>
      <c r="K222" s="369"/>
      <c r="L222" s="369"/>
      <c r="M222" s="369"/>
      <c r="N222" s="48" t="s">
        <v>15</v>
      </c>
      <c r="O222" s="48" t="s">
        <v>17</v>
      </c>
      <c r="Q222" s="62"/>
    </row>
    <row r="223" spans="1:17" x14ac:dyDescent="0.2">
      <c r="A223" s="204" t="s">
        <v>52</v>
      </c>
      <c r="B223" s="227"/>
      <c r="C223" s="227"/>
      <c r="D223" s="227"/>
      <c r="E223" s="7"/>
      <c r="F223" s="49">
        <f t="shared" ref="F223:F232" si="64">IF($N$233=0,0,E223/$K$41)</f>
        <v>0</v>
      </c>
      <c r="G223" s="89" t="str">
        <f>IF(E223&lt;E209,1,"")</f>
        <v/>
      </c>
      <c r="H223" s="149" t="str">
        <f>IF(E223&gt;E$238,1,"")</f>
        <v/>
      </c>
      <c r="I223" s="205" t="s">
        <v>157</v>
      </c>
      <c r="J223" s="205"/>
      <c r="K223" s="205"/>
      <c r="L223" s="205"/>
      <c r="M223" s="205"/>
      <c r="N223" s="7"/>
      <c r="O223" s="49">
        <f t="shared" ref="O223:O233" si="65">IF($N$233=0,0,N223/$N$233)</f>
        <v>0</v>
      </c>
      <c r="P223" s="168" t="str">
        <f>IF(N223&gt;N$233-N$232,1,"")</f>
        <v/>
      </c>
    </row>
    <row r="224" spans="1:17" x14ac:dyDescent="0.2">
      <c r="A224" s="204" t="s">
        <v>53</v>
      </c>
      <c r="B224" s="227"/>
      <c r="C224" s="227"/>
      <c r="D224" s="227"/>
      <c r="E224" s="7"/>
      <c r="F224" s="49">
        <f t="shared" si="64"/>
        <v>0</v>
      </c>
      <c r="G224" s="89" t="str">
        <f t="shared" ref="G224:G232" si="66">IF(E224&lt;E210,1,"")</f>
        <v/>
      </c>
      <c r="H224" s="149" t="str">
        <f t="shared" ref="H224:H237" si="67">IF(E224&gt;E$238,1,"")</f>
        <v/>
      </c>
      <c r="I224" s="205" t="s">
        <v>158</v>
      </c>
      <c r="J224" s="205"/>
      <c r="K224" s="205"/>
      <c r="L224" s="205"/>
      <c r="M224" s="205"/>
      <c r="N224" s="7"/>
      <c r="O224" s="49">
        <f t="shared" si="65"/>
        <v>0</v>
      </c>
      <c r="P224" s="168" t="str">
        <f t="shared" ref="P224:P231" si="68">IF(N224&gt;N$233-N$232,1,"")</f>
        <v/>
      </c>
    </row>
    <row r="225" spans="1:16" x14ac:dyDescent="0.2">
      <c r="A225" s="204" t="s">
        <v>54</v>
      </c>
      <c r="B225" s="227"/>
      <c r="C225" s="227"/>
      <c r="D225" s="227"/>
      <c r="E225" s="7"/>
      <c r="F225" s="49">
        <f t="shared" si="64"/>
        <v>0</v>
      </c>
      <c r="G225" s="89" t="str">
        <f t="shared" si="66"/>
        <v/>
      </c>
      <c r="H225" s="149" t="str">
        <f t="shared" si="67"/>
        <v/>
      </c>
      <c r="I225" s="205" t="s">
        <v>159</v>
      </c>
      <c r="J225" s="205"/>
      <c r="K225" s="205"/>
      <c r="L225" s="205"/>
      <c r="M225" s="205"/>
      <c r="N225" s="7"/>
      <c r="O225" s="49">
        <f t="shared" si="65"/>
        <v>0</v>
      </c>
      <c r="P225" s="168" t="str">
        <f t="shared" si="68"/>
        <v/>
      </c>
    </row>
    <row r="226" spans="1:16" x14ac:dyDescent="0.2">
      <c r="A226" s="204" t="s">
        <v>55</v>
      </c>
      <c r="B226" s="227"/>
      <c r="C226" s="227"/>
      <c r="D226" s="227"/>
      <c r="E226" s="7"/>
      <c r="F226" s="49">
        <f t="shared" si="64"/>
        <v>0</v>
      </c>
      <c r="G226" s="89" t="str">
        <f t="shared" si="66"/>
        <v/>
      </c>
      <c r="H226" s="149" t="str">
        <f t="shared" si="67"/>
        <v/>
      </c>
      <c r="I226" s="204" t="s">
        <v>160</v>
      </c>
      <c r="J226" s="205"/>
      <c r="K226" s="205"/>
      <c r="L226" s="205"/>
      <c r="M226" s="205"/>
      <c r="N226" s="7"/>
      <c r="O226" s="49">
        <f t="shared" si="65"/>
        <v>0</v>
      </c>
      <c r="P226" s="168" t="str">
        <f t="shared" si="68"/>
        <v/>
      </c>
    </row>
    <row r="227" spans="1:16" x14ac:dyDescent="0.2">
      <c r="A227" s="204" t="s">
        <v>56</v>
      </c>
      <c r="B227" s="227"/>
      <c r="C227" s="227"/>
      <c r="D227" s="227"/>
      <c r="E227" s="7"/>
      <c r="F227" s="49">
        <f t="shared" si="64"/>
        <v>0</v>
      </c>
      <c r="G227" s="89" t="str">
        <f t="shared" si="66"/>
        <v/>
      </c>
      <c r="H227" s="149" t="str">
        <f t="shared" si="67"/>
        <v/>
      </c>
      <c r="I227" s="205" t="s">
        <v>161</v>
      </c>
      <c r="J227" s="205"/>
      <c r="K227" s="205"/>
      <c r="L227" s="205"/>
      <c r="M227" s="205"/>
      <c r="N227" s="7"/>
      <c r="O227" s="49">
        <f t="shared" si="65"/>
        <v>0</v>
      </c>
      <c r="P227" s="168" t="str">
        <f t="shared" si="68"/>
        <v/>
      </c>
    </row>
    <row r="228" spans="1:16" x14ac:dyDescent="0.2">
      <c r="A228" s="204" t="s">
        <v>59</v>
      </c>
      <c r="B228" s="227"/>
      <c r="C228" s="227"/>
      <c r="D228" s="227"/>
      <c r="E228" s="7"/>
      <c r="F228" s="49">
        <f t="shared" si="64"/>
        <v>0</v>
      </c>
      <c r="G228" s="89" t="str">
        <f t="shared" si="66"/>
        <v/>
      </c>
      <c r="H228" s="149" t="str">
        <f t="shared" si="67"/>
        <v/>
      </c>
      <c r="I228" s="205" t="s">
        <v>162</v>
      </c>
      <c r="J228" s="205"/>
      <c r="K228" s="205"/>
      <c r="L228" s="205"/>
      <c r="M228" s="205"/>
      <c r="N228" s="7"/>
      <c r="O228" s="49">
        <f t="shared" si="65"/>
        <v>0</v>
      </c>
      <c r="P228" s="168" t="str">
        <f t="shared" si="68"/>
        <v/>
      </c>
    </row>
    <row r="229" spans="1:16" ht="13.5" thickBot="1" x14ac:dyDescent="0.25">
      <c r="A229" s="204" t="s">
        <v>57</v>
      </c>
      <c r="B229" s="227"/>
      <c r="C229" s="227"/>
      <c r="D229" s="227"/>
      <c r="E229" s="7"/>
      <c r="F229" s="49">
        <f t="shared" si="64"/>
        <v>0</v>
      </c>
      <c r="G229" s="89" t="str">
        <f t="shared" si="66"/>
        <v/>
      </c>
      <c r="H229" s="149" t="str">
        <f t="shared" si="67"/>
        <v/>
      </c>
      <c r="I229" s="222" t="s">
        <v>424</v>
      </c>
      <c r="J229" s="222"/>
      <c r="K229" s="222"/>
      <c r="L229" s="222"/>
      <c r="M229" s="222"/>
      <c r="N229" s="8"/>
      <c r="O229" s="56">
        <f t="shared" si="65"/>
        <v>0</v>
      </c>
      <c r="P229" s="168" t="str">
        <f t="shared" si="68"/>
        <v/>
      </c>
    </row>
    <row r="230" spans="1:16" ht="14.25" thickTop="1" thickBot="1" x14ac:dyDescent="0.25">
      <c r="A230" s="204" t="s">
        <v>58</v>
      </c>
      <c r="B230" s="227"/>
      <c r="C230" s="227"/>
      <c r="D230" s="227"/>
      <c r="E230" s="7"/>
      <c r="F230" s="49">
        <f t="shared" si="64"/>
        <v>0</v>
      </c>
      <c r="G230" s="89" t="str">
        <f t="shared" si="66"/>
        <v/>
      </c>
      <c r="H230" s="149" t="str">
        <f t="shared" si="67"/>
        <v/>
      </c>
      <c r="I230" s="271" t="s">
        <v>163</v>
      </c>
      <c r="J230" s="271"/>
      <c r="K230" s="271"/>
      <c r="L230" s="271"/>
      <c r="M230" s="271"/>
      <c r="N230" s="10"/>
      <c r="O230" s="63">
        <f t="shared" si="65"/>
        <v>0</v>
      </c>
      <c r="P230" s="168" t="str">
        <f t="shared" si="68"/>
        <v/>
      </c>
    </row>
    <row r="231" spans="1:16" ht="14.25" thickTop="1" thickBot="1" x14ac:dyDescent="0.25">
      <c r="A231" s="204" t="s">
        <v>60</v>
      </c>
      <c r="B231" s="227"/>
      <c r="C231" s="227"/>
      <c r="D231" s="227"/>
      <c r="E231" s="7"/>
      <c r="F231" s="49">
        <f t="shared" si="64"/>
        <v>0</v>
      </c>
      <c r="G231" s="89" t="str">
        <f t="shared" si="66"/>
        <v/>
      </c>
      <c r="H231" s="149" t="str">
        <f t="shared" si="67"/>
        <v/>
      </c>
      <c r="I231" s="272" t="s">
        <v>164</v>
      </c>
      <c r="J231" s="272"/>
      <c r="K231" s="272"/>
      <c r="L231" s="272"/>
      <c r="M231" s="272"/>
      <c r="N231" s="11"/>
      <c r="O231" s="90">
        <f t="shared" si="65"/>
        <v>0</v>
      </c>
      <c r="P231" s="168" t="str">
        <f t="shared" si="68"/>
        <v/>
      </c>
    </row>
    <row r="232" spans="1:16" ht="13.5" thickTop="1" x14ac:dyDescent="0.2">
      <c r="A232" s="204" t="s">
        <v>264</v>
      </c>
      <c r="B232" s="227"/>
      <c r="C232" s="227"/>
      <c r="D232" s="227"/>
      <c r="E232" s="7"/>
      <c r="F232" s="49">
        <f t="shared" si="64"/>
        <v>0</v>
      </c>
      <c r="G232" s="89" t="str">
        <f t="shared" si="66"/>
        <v/>
      </c>
      <c r="H232" s="149" t="str">
        <f t="shared" si="67"/>
        <v/>
      </c>
      <c r="I232" s="208" t="s">
        <v>119</v>
      </c>
      <c r="J232" s="208"/>
      <c r="K232" s="208"/>
      <c r="L232" s="208"/>
      <c r="M232" s="208"/>
      <c r="N232" s="9"/>
      <c r="O232" s="57">
        <f t="shared" si="65"/>
        <v>0</v>
      </c>
      <c r="P232" s="168" t="str">
        <f t="shared" ref="P232" si="69">IF(N232&gt;N$233,1,"")</f>
        <v/>
      </c>
    </row>
    <row r="233" spans="1:16" x14ac:dyDescent="0.2">
      <c r="A233" s="224" t="s">
        <v>268</v>
      </c>
      <c r="B233" s="215"/>
      <c r="C233" s="215"/>
      <c r="D233" s="263"/>
      <c r="E233" s="48" t="s">
        <v>15</v>
      </c>
      <c r="F233" s="48" t="s">
        <v>17</v>
      </c>
      <c r="G233" s="89"/>
      <c r="H233" s="149"/>
      <c r="I233" s="201" t="s">
        <v>16</v>
      </c>
      <c r="J233" s="201"/>
      <c r="K233" s="201"/>
      <c r="L233" s="201"/>
      <c r="M233" s="201"/>
      <c r="N233" s="65">
        <f>O41</f>
        <v>0</v>
      </c>
      <c r="O233" s="50">
        <f t="shared" si="65"/>
        <v>0</v>
      </c>
      <c r="P233" s="91">
        <f>SUM(P223:P232)</f>
        <v>0</v>
      </c>
    </row>
    <row r="234" spans="1:16" x14ac:dyDescent="0.2">
      <c r="A234" s="193" t="s">
        <v>51</v>
      </c>
      <c r="B234" s="198"/>
      <c r="C234" s="198"/>
      <c r="D234" s="199"/>
      <c r="E234" s="7"/>
      <c r="F234" s="49">
        <f>IF($N$233=0,0,E234/$K$41)</f>
        <v>0</v>
      </c>
      <c r="G234" s="89" t="str">
        <f>IF(E234&lt;N209,1,"")</f>
        <v/>
      </c>
      <c r="H234" s="149" t="str">
        <f t="shared" si="67"/>
        <v/>
      </c>
      <c r="P234" s="168" t="str">
        <f t="shared" ref="P234:P236" si="70">IF(N228&lt;=N$233,"",1)</f>
        <v/>
      </c>
    </row>
    <row r="235" spans="1:16" x14ac:dyDescent="0.2">
      <c r="A235" s="204" t="s">
        <v>210</v>
      </c>
      <c r="B235" s="227"/>
      <c r="C235" s="227"/>
      <c r="D235" s="227"/>
      <c r="E235" s="9"/>
      <c r="F235" s="49">
        <f>IF($O$219=0,0,E235/$O$219)</f>
        <v>0</v>
      </c>
      <c r="G235" s="89" t="str">
        <f t="shared" ref="G235:G237" si="71">IF(E235&lt;N210,1,"")</f>
        <v/>
      </c>
      <c r="H235" s="149" t="str">
        <f t="shared" si="67"/>
        <v/>
      </c>
      <c r="I235" s="84" t="s">
        <v>426</v>
      </c>
      <c r="P235" s="168" t="str">
        <f t="shared" si="70"/>
        <v/>
      </c>
    </row>
    <row r="236" spans="1:16" x14ac:dyDescent="0.2">
      <c r="A236" s="274" t="s">
        <v>37</v>
      </c>
      <c r="B236" s="198"/>
      <c r="C236" s="198"/>
      <c r="D236" s="199"/>
      <c r="E236" s="7"/>
      <c r="F236" s="49">
        <f>IF($N$233=0,0,E236/$K$41)</f>
        <v>0</v>
      </c>
      <c r="G236" s="89" t="str">
        <f t="shared" si="71"/>
        <v/>
      </c>
      <c r="H236" s="149" t="str">
        <f t="shared" si="67"/>
        <v/>
      </c>
      <c r="I236" s="84" t="s">
        <v>425</v>
      </c>
      <c r="P236" s="168" t="str">
        <f t="shared" si="70"/>
        <v/>
      </c>
    </row>
    <row r="237" spans="1:16" x14ac:dyDescent="0.2">
      <c r="A237" s="274" t="s">
        <v>209</v>
      </c>
      <c r="B237" s="198"/>
      <c r="C237" s="198"/>
      <c r="D237" s="199"/>
      <c r="E237" s="7"/>
      <c r="F237" s="49">
        <f>IF($N$233=0,0,E237/$K$41)</f>
        <v>0</v>
      </c>
      <c r="G237" s="89" t="str">
        <f t="shared" si="71"/>
        <v/>
      </c>
      <c r="H237" s="149" t="str">
        <f t="shared" si="67"/>
        <v/>
      </c>
      <c r="I237" s="84" t="s">
        <v>427</v>
      </c>
      <c r="J237" s="31"/>
      <c r="K237" s="31"/>
      <c r="L237" s="31"/>
      <c r="M237" s="31"/>
      <c r="N237" s="28"/>
      <c r="O237" s="87"/>
      <c r="P237" s="83"/>
    </row>
    <row r="238" spans="1:16" x14ac:dyDescent="0.2">
      <c r="A238" s="200" t="s">
        <v>269</v>
      </c>
      <c r="B238" s="370"/>
      <c r="C238" s="370"/>
      <c r="D238" s="370"/>
      <c r="E238" s="65">
        <f>K41</f>
        <v>0</v>
      </c>
      <c r="F238" s="50">
        <f>IF($O$219=0,0,E238/$O$219)</f>
        <v>0</v>
      </c>
      <c r="G238" s="91">
        <f>SUM(G223:G237)</f>
        <v>0</v>
      </c>
      <c r="H238" s="91">
        <f>SUM(H223:H237)</f>
        <v>0</v>
      </c>
      <c r="I238" s="92">
        <f>SUM(I224:I237)</f>
        <v>0</v>
      </c>
      <c r="J238" s="53" t="str">
        <f>IF(I238&gt;0,"falsche Diagnoseneinträge in Spalte G von Tabelle 9"," ")</f>
        <v xml:space="preserve"> </v>
      </c>
      <c r="P238" s="83"/>
    </row>
    <row r="239" spans="1:16" x14ac:dyDescent="0.2">
      <c r="A239" s="169" t="str">
        <f>IF(G238=0,"","Einträge der Einzeldiagnose muss mindestens gleich der Einträge der Hauptdiagnose sein")</f>
        <v/>
      </c>
      <c r="B239" s="39"/>
      <c r="C239" s="39"/>
      <c r="D239" s="39"/>
      <c r="E239" s="39"/>
      <c r="F239" s="39"/>
      <c r="G239" s="39"/>
      <c r="P239" s="83"/>
    </row>
    <row r="240" spans="1:16" x14ac:dyDescent="0.2">
      <c r="A240" s="93"/>
      <c r="B240" s="62"/>
      <c r="C240" s="62"/>
      <c r="D240" s="62"/>
      <c r="E240" s="62"/>
      <c r="F240" s="62"/>
      <c r="J240" s="84"/>
      <c r="K240" s="31"/>
      <c r="L240" s="31"/>
      <c r="M240" s="31"/>
      <c r="N240" s="31"/>
      <c r="O240" s="28"/>
      <c r="P240" s="87"/>
    </row>
    <row r="241" spans="1:17" x14ac:dyDescent="0.2">
      <c r="A241" s="94" t="s">
        <v>423</v>
      </c>
      <c r="B241" s="39"/>
      <c r="C241" s="39"/>
      <c r="D241" s="95"/>
      <c r="E241" s="62"/>
      <c r="F241" s="62"/>
      <c r="G241" s="62"/>
      <c r="H241" s="62"/>
      <c r="K241" s="96"/>
    </row>
    <row r="242" spans="1:17" x14ac:dyDescent="0.2">
      <c r="A242" s="53" t="str">
        <f>IF(SUM(E244:E257)=E258,"","Summe von E244 - E257 ergibt nicht die Geamtfallzahl dieser Tabelle")</f>
        <v/>
      </c>
      <c r="B242" s="39"/>
      <c r="C242" s="39"/>
      <c r="D242" s="95"/>
      <c r="E242" s="62"/>
      <c r="F242" s="62"/>
      <c r="G242" s="62"/>
      <c r="H242" s="62"/>
      <c r="I242" s="146" t="str">
        <f>IF(SUM(N244:N257)=N258,"","Summe  von N244 - N257  ergibt nicht die Gesamtfallzahl dieser Tabelle")</f>
        <v/>
      </c>
      <c r="K242" s="96"/>
    </row>
    <row r="243" spans="1:17" ht="12.75" customHeight="1" x14ac:dyDescent="0.2">
      <c r="A243" s="224" t="s">
        <v>99</v>
      </c>
      <c r="B243" s="225"/>
      <c r="C243" s="225"/>
      <c r="D243" s="226"/>
      <c r="E243" s="47" t="s">
        <v>15</v>
      </c>
      <c r="F243" s="47" t="s">
        <v>17</v>
      </c>
      <c r="G243" s="47" t="s">
        <v>50</v>
      </c>
      <c r="H243" s="25"/>
      <c r="I243" s="224" t="s">
        <v>96</v>
      </c>
      <c r="J243" s="225"/>
      <c r="K243" s="225"/>
      <c r="L243" s="225"/>
      <c r="M243" s="183"/>
      <c r="N243" s="48" t="s">
        <v>15</v>
      </c>
      <c r="O243" s="47" t="s">
        <v>17</v>
      </c>
      <c r="P243" s="47" t="s">
        <v>50</v>
      </c>
      <c r="Q243" s="62"/>
    </row>
    <row r="244" spans="1:17" ht="12.75" customHeight="1" x14ac:dyDescent="0.2">
      <c r="A244" s="193" t="s">
        <v>78</v>
      </c>
      <c r="B244" s="198"/>
      <c r="C244" s="198"/>
      <c r="D244" s="199"/>
      <c r="E244" s="6"/>
      <c r="F244" s="49">
        <f t="shared" ref="F244:F258" si="72">IF($E$258=0,0,E244/$E$258)</f>
        <v>0</v>
      </c>
      <c r="G244" s="49">
        <f t="shared" ref="G244:G257" si="73">IF(($E$258-$E$257)=0,0,E244/($E$258-$E$257))</f>
        <v>0</v>
      </c>
      <c r="H244" s="25"/>
      <c r="I244" s="259" t="s">
        <v>78</v>
      </c>
      <c r="J244" s="260" t="s">
        <v>78</v>
      </c>
      <c r="K244" s="261" t="s">
        <v>78</v>
      </c>
      <c r="L244" s="261" t="s">
        <v>78</v>
      </c>
      <c r="M244" s="262"/>
      <c r="N244" s="9"/>
      <c r="O244" s="49">
        <f t="shared" ref="O244:O258" si="74">IF($N$258=0,0,N244/$N$258)</f>
        <v>0</v>
      </c>
      <c r="P244" s="49">
        <f t="shared" ref="P244:P257" si="75">IF(($N$258-$N$257)=0,0,N244/($N$258-$N$257))</f>
        <v>0</v>
      </c>
    </row>
    <row r="245" spans="1:17" ht="12.75" customHeight="1" x14ac:dyDescent="0.2">
      <c r="A245" s="193" t="s">
        <v>79</v>
      </c>
      <c r="B245" s="198" t="s">
        <v>79</v>
      </c>
      <c r="C245" s="198" t="s">
        <v>79</v>
      </c>
      <c r="D245" s="199" t="s">
        <v>79</v>
      </c>
      <c r="E245" s="6"/>
      <c r="F245" s="49">
        <f t="shared" si="72"/>
        <v>0</v>
      </c>
      <c r="G245" s="49">
        <f t="shared" si="73"/>
        <v>0</v>
      </c>
      <c r="H245" s="25"/>
      <c r="I245" s="259" t="s">
        <v>79</v>
      </c>
      <c r="J245" s="260"/>
      <c r="K245" s="261"/>
      <c r="L245" s="261"/>
      <c r="M245" s="262"/>
      <c r="N245" s="9"/>
      <c r="O245" s="49">
        <f t="shared" si="74"/>
        <v>0</v>
      </c>
      <c r="P245" s="49">
        <f t="shared" si="75"/>
        <v>0</v>
      </c>
    </row>
    <row r="246" spans="1:17" x14ac:dyDescent="0.2">
      <c r="A246" s="193" t="s">
        <v>80</v>
      </c>
      <c r="B246" s="198" t="s">
        <v>80</v>
      </c>
      <c r="C246" s="198" t="s">
        <v>80</v>
      </c>
      <c r="D246" s="199" t="s">
        <v>80</v>
      </c>
      <c r="E246" s="6"/>
      <c r="F246" s="49">
        <f t="shared" si="72"/>
        <v>0</v>
      </c>
      <c r="G246" s="49">
        <f t="shared" si="73"/>
        <v>0</v>
      </c>
      <c r="H246" s="25"/>
      <c r="I246" s="259" t="s">
        <v>80</v>
      </c>
      <c r="J246" s="260"/>
      <c r="K246" s="261"/>
      <c r="L246" s="261"/>
      <c r="M246" s="262"/>
      <c r="N246" s="9"/>
      <c r="O246" s="49">
        <f t="shared" si="74"/>
        <v>0</v>
      </c>
      <c r="P246" s="49">
        <f t="shared" si="75"/>
        <v>0</v>
      </c>
    </row>
    <row r="247" spans="1:17" ht="39.75" customHeight="1" x14ac:dyDescent="0.2">
      <c r="A247" s="193" t="s">
        <v>428</v>
      </c>
      <c r="B247" s="198" t="s">
        <v>81</v>
      </c>
      <c r="C247" s="198" t="s">
        <v>81</v>
      </c>
      <c r="D247" s="199" t="s">
        <v>81</v>
      </c>
      <c r="E247" s="6"/>
      <c r="F247" s="49">
        <f t="shared" si="72"/>
        <v>0</v>
      </c>
      <c r="G247" s="49">
        <f t="shared" si="73"/>
        <v>0</v>
      </c>
      <c r="H247" s="25"/>
      <c r="I247" s="259" t="s">
        <v>428</v>
      </c>
      <c r="J247" s="260"/>
      <c r="K247" s="261"/>
      <c r="L247" s="261"/>
      <c r="M247" s="262"/>
      <c r="N247" s="9"/>
      <c r="O247" s="49">
        <f t="shared" si="74"/>
        <v>0</v>
      </c>
      <c r="P247" s="49">
        <f t="shared" si="75"/>
        <v>0</v>
      </c>
    </row>
    <row r="248" spans="1:17" ht="12.75" customHeight="1" x14ac:dyDescent="0.2">
      <c r="A248" s="193" t="s">
        <v>429</v>
      </c>
      <c r="B248" s="198" t="s">
        <v>82</v>
      </c>
      <c r="C248" s="198" t="s">
        <v>82</v>
      </c>
      <c r="D248" s="199" t="s">
        <v>82</v>
      </c>
      <c r="E248" s="6"/>
      <c r="F248" s="49">
        <f t="shared" si="72"/>
        <v>0</v>
      </c>
      <c r="G248" s="49">
        <f t="shared" si="73"/>
        <v>0</v>
      </c>
      <c r="H248" s="25"/>
      <c r="I248" s="259" t="s">
        <v>429</v>
      </c>
      <c r="J248" s="260"/>
      <c r="K248" s="261"/>
      <c r="L248" s="261"/>
      <c r="M248" s="262"/>
      <c r="N248" s="9"/>
      <c r="O248" s="49">
        <f t="shared" si="74"/>
        <v>0</v>
      </c>
      <c r="P248" s="49">
        <f t="shared" si="75"/>
        <v>0</v>
      </c>
    </row>
    <row r="249" spans="1:17" ht="12.75" customHeight="1" x14ac:dyDescent="0.2">
      <c r="A249" s="193" t="s">
        <v>270</v>
      </c>
      <c r="B249" s="198" t="s">
        <v>83</v>
      </c>
      <c r="C249" s="198" t="s">
        <v>83</v>
      </c>
      <c r="D249" s="199" t="s">
        <v>83</v>
      </c>
      <c r="E249" s="6"/>
      <c r="F249" s="49">
        <f t="shared" si="72"/>
        <v>0</v>
      </c>
      <c r="G249" s="49">
        <f t="shared" si="73"/>
        <v>0</v>
      </c>
      <c r="H249" s="25"/>
      <c r="I249" s="259" t="s">
        <v>270</v>
      </c>
      <c r="J249" s="260"/>
      <c r="K249" s="261"/>
      <c r="L249" s="261"/>
      <c r="M249" s="262"/>
      <c r="N249" s="9"/>
      <c r="O249" s="49">
        <f t="shared" si="74"/>
        <v>0</v>
      </c>
      <c r="P249" s="49">
        <f t="shared" si="75"/>
        <v>0</v>
      </c>
    </row>
    <row r="250" spans="1:17" ht="13.5" customHeight="1" x14ac:dyDescent="0.2">
      <c r="A250" s="193" t="s">
        <v>83</v>
      </c>
      <c r="B250" s="198" t="s">
        <v>84</v>
      </c>
      <c r="C250" s="198" t="s">
        <v>84</v>
      </c>
      <c r="D250" s="199" t="s">
        <v>84</v>
      </c>
      <c r="E250" s="6"/>
      <c r="F250" s="49">
        <f t="shared" si="72"/>
        <v>0</v>
      </c>
      <c r="G250" s="49">
        <f t="shared" si="73"/>
        <v>0</v>
      </c>
      <c r="H250" s="25"/>
      <c r="I250" s="259" t="s">
        <v>83</v>
      </c>
      <c r="J250" s="260"/>
      <c r="K250" s="261"/>
      <c r="L250" s="261"/>
      <c r="M250" s="262"/>
      <c r="N250" s="9"/>
      <c r="O250" s="49">
        <f t="shared" si="74"/>
        <v>0</v>
      </c>
      <c r="P250" s="49">
        <f t="shared" si="75"/>
        <v>0</v>
      </c>
    </row>
    <row r="251" spans="1:17" ht="13.5" customHeight="1" thickBot="1" x14ac:dyDescent="0.25">
      <c r="A251" s="228" t="s">
        <v>84</v>
      </c>
      <c r="B251" s="231" t="s">
        <v>85</v>
      </c>
      <c r="C251" s="231" t="s">
        <v>85</v>
      </c>
      <c r="D251" s="371" t="s">
        <v>85</v>
      </c>
      <c r="E251" s="13"/>
      <c r="F251" s="56">
        <f t="shared" si="72"/>
        <v>0</v>
      </c>
      <c r="G251" s="56">
        <f t="shared" si="73"/>
        <v>0</v>
      </c>
      <c r="H251" s="25"/>
      <c r="I251" s="228" t="s">
        <v>84</v>
      </c>
      <c r="J251" s="229"/>
      <c r="K251" s="230"/>
      <c r="L251" s="230"/>
      <c r="M251" s="231"/>
      <c r="N251" s="8"/>
      <c r="O251" s="56">
        <f t="shared" si="74"/>
        <v>0</v>
      </c>
      <c r="P251" s="56">
        <f t="shared" si="75"/>
        <v>0</v>
      </c>
    </row>
    <row r="252" spans="1:17" ht="12.75" customHeight="1" thickTop="1" x14ac:dyDescent="0.2">
      <c r="A252" s="241" t="s">
        <v>85</v>
      </c>
      <c r="B252" s="308" t="s">
        <v>86</v>
      </c>
      <c r="C252" s="308" t="s">
        <v>86</v>
      </c>
      <c r="D252" s="309" t="s">
        <v>86</v>
      </c>
      <c r="E252" s="6"/>
      <c r="F252" s="57">
        <f t="shared" si="72"/>
        <v>0</v>
      </c>
      <c r="G252" s="57">
        <f t="shared" si="73"/>
        <v>0</v>
      </c>
      <c r="H252" s="25"/>
      <c r="I252" s="254" t="s">
        <v>85</v>
      </c>
      <c r="J252" s="255"/>
      <c r="K252" s="256"/>
      <c r="L252" s="256"/>
      <c r="M252" s="258"/>
      <c r="N252" s="9"/>
      <c r="O252" s="57">
        <f t="shared" si="74"/>
        <v>0</v>
      </c>
      <c r="P252" s="57">
        <f t="shared" si="75"/>
        <v>0</v>
      </c>
    </row>
    <row r="253" spans="1:17" ht="12.75" customHeight="1" x14ac:dyDescent="0.2">
      <c r="A253" s="193" t="s">
        <v>271</v>
      </c>
      <c r="B253" s="198" t="s">
        <v>87</v>
      </c>
      <c r="C253" s="198" t="s">
        <v>87</v>
      </c>
      <c r="D253" s="199" t="s">
        <v>87</v>
      </c>
      <c r="E253" s="6"/>
      <c r="F253" s="49">
        <f t="shared" si="72"/>
        <v>0</v>
      </c>
      <c r="G253" s="49">
        <f t="shared" si="73"/>
        <v>0</v>
      </c>
      <c r="H253" s="25"/>
      <c r="I253" s="259" t="s">
        <v>271</v>
      </c>
      <c r="J253" s="260"/>
      <c r="K253" s="261"/>
      <c r="L253" s="261"/>
      <c r="M253" s="262"/>
      <c r="N253" s="9"/>
      <c r="O253" s="49">
        <f t="shared" si="74"/>
        <v>0</v>
      </c>
      <c r="P253" s="49">
        <f t="shared" si="75"/>
        <v>0</v>
      </c>
    </row>
    <row r="254" spans="1:17" x14ac:dyDescent="0.2">
      <c r="A254" s="193" t="s">
        <v>87</v>
      </c>
      <c r="B254" s="198" t="s">
        <v>86</v>
      </c>
      <c r="C254" s="198" t="s">
        <v>86</v>
      </c>
      <c r="D254" s="199" t="s">
        <v>86</v>
      </c>
      <c r="E254" s="6"/>
      <c r="F254" s="49">
        <f t="shared" si="72"/>
        <v>0</v>
      </c>
      <c r="G254" s="49">
        <f t="shared" si="73"/>
        <v>0</v>
      </c>
      <c r="H254" s="25"/>
      <c r="I254" s="259" t="s">
        <v>87</v>
      </c>
      <c r="J254" s="260"/>
      <c r="K254" s="261"/>
      <c r="L254" s="261"/>
      <c r="M254" s="262"/>
      <c r="N254" s="9"/>
      <c r="O254" s="49">
        <f t="shared" si="74"/>
        <v>0</v>
      </c>
      <c r="P254" s="49">
        <f t="shared" si="75"/>
        <v>0</v>
      </c>
    </row>
    <row r="255" spans="1:17" ht="26.25" customHeight="1" x14ac:dyDescent="0.2">
      <c r="A255" s="193" t="s">
        <v>274</v>
      </c>
      <c r="B255" s="215" t="s">
        <v>87</v>
      </c>
      <c r="C255" s="215" t="s">
        <v>87</v>
      </c>
      <c r="D255" s="263" t="s">
        <v>87</v>
      </c>
      <c r="E255" s="6"/>
      <c r="F255" s="49">
        <f t="shared" si="72"/>
        <v>0</v>
      </c>
      <c r="G255" s="49">
        <f t="shared" si="73"/>
        <v>0</v>
      </c>
      <c r="H255" s="25"/>
      <c r="I255" s="259" t="s">
        <v>272</v>
      </c>
      <c r="J255" s="260"/>
      <c r="K255" s="261"/>
      <c r="L255" s="261"/>
      <c r="M255" s="262"/>
      <c r="N255" s="9"/>
      <c r="O255" s="49">
        <f t="shared" si="74"/>
        <v>0</v>
      </c>
      <c r="P255" s="49">
        <f t="shared" si="75"/>
        <v>0</v>
      </c>
    </row>
    <row r="256" spans="1:17" ht="27" customHeight="1" thickBot="1" x14ac:dyDescent="0.25">
      <c r="A256" s="228" t="s">
        <v>275</v>
      </c>
      <c r="B256" s="365" t="s">
        <v>88</v>
      </c>
      <c r="C256" s="365" t="s">
        <v>88</v>
      </c>
      <c r="D256" s="366" t="s">
        <v>88</v>
      </c>
      <c r="E256" s="13"/>
      <c r="F256" s="56">
        <f t="shared" si="72"/>
        <v>0</v>
      </c>
      <c r="G256" s="56">
        <f t="shared" si="73"/>
        <v>0</v>
      </c>
      <c r="H256" s="25"/>
      <c r="I256" s="228" t="s">
        <v>273</v>
      </c>
      <c r="J256" s="229"/>
      <c r="K256" s="230"/>
      <c r="L256" s="230"/>
      <c r="M256" s="231"/>
      <c r="N256" s="8"/>
      <c r="O256" s="56">
        <f t="shared" si="74"/>
        <v>0</v>
      </c>
      <c r="P256" s="56">
        <f t="shared" si="75"/>
        <v>0</v>
      </c>
    </row>
    <row r="257" spans="1:17" ht="13.5" thickTop="1" x14ac:dyDescent="0.2">
      <c r="A257" s="241" t="s">
        <v>64</v>
      </c>
      <c r="B257" s="191"/>
      <c r="C257" s="191"/>
      <c r="D257" s="192"/>
      <c r="E257" s="6"/>
      <c r="F257" s="57">
        <f t="shared" si="72"/>
        <v>0</v>
      </c>
      <c r="G257" s="58">
        <f t="shared" si="73"/>
        <v>0</v>
      </c>
      <c r="H257" s="25"/>
      <c r="I257" s="254" t="s">
        <v>64</v>
      </c>
      <c r="J257" s="255"/>
      <c r="K257" s="256"/>
      <c r="L257" s="256"/>
      <c r="M257" s="257"/>
      <c r="N257" s="9"/>
      <c r="O257" s="57">
        <f t="shared" si="74"/>
        <v>0</v>
      </c>
      <c r="P257" s="58">
        <f t="shared" si="75"/>
        <v>0</v>
      </c>
    </row>
    <row r="258" spans="1:17" x14ac:dyDescent="0.2">
      <c r="A258" s="242" t="s">
        <v>16</v>
      </c>
      <c r="B258" s="243"/>
      <c r="C258" s="243"/>
      <c r="D258" s="244"/>
      <c r="E258" s="97">
        <f>O$41</f>
        <v>0</v>
      </c>
      <c r="F258" s="50">
        <f t="shared" si="72"/>
        <v>0</v>
      </c>
      <c r="G258" s="50"/>
      <c r="H258" s="25"/>
      <c r="I258" s="224" t="s">
        <v>16</v>
      </c>
      <c r="J258" s="225"/>
      <c r="K258" s="225"/>
      <c r="L258" s="225"/>
      <c r="M258" s="184"/>
      <c r="N258" s="97">
        <f>$O$40</f>
        <v>0</v>
      </c>
      <c r="O258" s="50">
        <f t="shared" si="74"/>
        <v>0</v>
      </c>
      <c r="P258" s="50"/>
    </row>
    <row r="259" spans="1:17" x14ac:dyDescent="0.2">
      <c r="A259" s="53" t="str">
        <f>IF(SUM(E261:E270)=E271,"","Summe von E261 - E270 ergibt noch nicht Gesamtfallzahl dieser Tabelle")</f>
        <v/>
      </c>
      <c r="B259" s="98"/>
      <c r="C259" s="98"/>
      <c r="D259" s="98"/>
      <c r="E259" s="98"/>
      <c r="F259" s="98"/>
      <c r="G259" s="98"/>
      <c r="I259" s="53" t="str">
        <f>IF(SUM(N261:N270)=N271,"","Summe von N261 - N270 ergibt noch nicht die Gesamtfallzahl dieser Tabelle")</f>
        <v/>
      </c>
    </row>
    <row r="260" spans="1:17" x14ac:dyDescent="0.2">
      <c r="A260" s="224" t="s">
        <v>97</v>
      </c>
      <c r="B260" s="225"/>
      <c r="C260" s="225"/>
      <c r="D260" s="226"/>
      <c r="E260" s="47" t="s">
        <v>15</v>
      </c>
      <c r="F260" s="47" t="s">
        <v>17</v>
      </c>
      <c r="G260" s="47" t="s">
        <v>50</v>
      </c>
      <c r="I260" s="224" t="s">
        <v>98</v>
      </c>
      <c r="J260" s="225"/>
      <c r="K260" s="225"/>
      <c r="L260" s="225"/>
      <c r="M260" s="183"/>
      <c r="N260" s="48" t="s">
        <v>15</v>
      </c>
      <c r="O260" s="47" t="s">
        <v>17</v>
      </c>
      <c r="P260" s="47" t="s">
        <v>50</v>
      </c>
    </row>
    <row r="261" spans="1:17" x14ac:dyDescent="0.2">
      <c r="A261" s="193" t="s">
        <v>358</v>
      </c>
      <c r="B261" s="183"/>
      <c r="C261" s="183"/>
      <c r="D261" s="184"/>
      <c r="E261" s="6"/>
      <c r="F261" s="49">
        <f t="shared" ref="F261:F271" si="76">IF($E$271=0,0,E261/$E$271)</f>
        <v>0</v>
      </c>
      <c r="G261" s="49">
        <f t="shared" ref="G261:G270" si="77">IF(($E$271-$E$270)=0,0,E261/($E$271-$E$270))</f>
        <v>0</v>
      </c>
      <c r="I261" s="193" t="s">
        <v>358</v>
      </c>
      <c r="J261" s="183"/>
      <c r="K261" s="183"/>
      <c r="L261" s="183"/>
      <c r="M261" s="184"/>
      <c r="N261" s="7"/>
      <c r="O261" s="49">
        <f t="shared" ref="O261:O271" si="78">IF($N$271=0,0,N261/$N$271)</f>
        <v>0</v>
      </c>
      <c r="P261" s="49">
        <f t="shared" ref="P261:P270" si="79">IF(($N$271-$N$270)=0,0,N261/($N$271-$N$270))</f>
        <v>0</v>
      </c>
      <c r="Q261" s="62"/>
    </row>
    <row r="262" spans="1:17" x14ac:dyDescent="0.2">
      <c r="A262" s="193" t="s">
        <v>276</v>
      </c>
      <c r="B262" s="183"/>
      <c r="C262" s="183"/>
      <c r="D262" s="184"/>
      <c r="E262" s="6"/>
      <c r="F262" s="49">
        <f t="shared" si="76"/>
        <v>0</v>
      </c>
      <c r="G262" s="49">
        <f t="shared" si="77"/>
        <v>0</v>
      </c>
      <c r="I262" s="193" t="s">
        <v>276</v>
      </c>
      <c r="J262" s="183"/>
      <c r="K262" s="183"/>
      <c r="L262" s="183"/>
      <c r="M262" s="184"/>
      <c r="N262" s="7"/>
      <c r="O262" s="49">
        <f t="shared" si="78"/>
        <v>0</v>
      </c>
      <c r="P262" s="49">
        <f t="shared" si="79"/>
        <v>0</v>
      </c>
    </row>
    <row r="263" spans="1:17" x14ac:dyDescent="0.2">
      <c r="A263" s="193" t="s">
        <v>89</v>
      </c>
      <c r="B263" s="183"/>
      <c r="C263" s="183"/>
      <c r="D263" s="184"/>
      <c r="E263" s="6"/>
      <c r="F263" s="49">
        <f t="shared" si="76"/>
        <v>0</v>
      </c>
      <c r="G263" s="49">
        <f t="shared" si="77"/>
        <v>0</v>
      </c>
      <c r="I263" s="193" t="s">
        <v>89</v>
      </c>
      <c r="J263" s="183"/>
      <c r="K263" s="183"/>
      <c r="L263" s="183"/>
      <c r="M263" s="184"/>
      <c r="N263" s="7"/>
      <c r="O263" s="49">
        <f t="shared" si="78"/>
        <v>0</v>
      </c>
      <c r="P263" s="49">
        <f t="shared" si="79"/>
        <v>0</v>
      </c>
    </row>
    <row r="264" spans="1:17" x14ac:dyDescent="0.2">
      <c r="A264" s="193" t="s">
        <v>277</v>
      </c>
      <c r="B264" s="183"/>
      <c r="C264" s="183"/>
      <c r="D264" s="184"/>
      <c r="E264" s="6"/>
      <c r="F264" s="49">
        <f t="shared" si="76"/>
        <v>0</v>
      </c>
      <c r="G264" s="49">
        <f t="shared" si="77"/>
        <v>0</v>
      </c>
      <c r="I264" s="193" t="s">
        <v>277</v>
      </c>
      <c r="J264" s="183"/>
      <c r="K264" s="183"/>
      <c r="L264" s="183"/>
      <c r="M264" s="184"/>
      <c r="N264" s="7"/>
      <c r="O264" s="49">
        <f t="shared" si="78"/>
        <v>0</v>
      </c>
      <c r="P264" s="49">
        <f t="shared" si="79"/>
        <v>0</v>
      </c>
    </row>
    <row r="265" spans="1:17" x14ac:dyDescent="0.2">
      <c r="A265" s="193" t="s">
        <v>278</v>
      </c>
      <c r="B265" s="183"/>
      <c r="C265" s="183"/>
      <c r="D265" s="184"/>
      <c r="E265" s="6"/>
      <c r="F265" s="49">
        <f t="shared" si="76"/>
        <v>0</v>
      </c>
      <c r="G265" s="49">
        <f t="shared" si="77"/>
        <v>0</v>
      </c>
      <c r="I265" s="193" t="s">
        <v>278</v>
      </c>
      <c r="J265" s="183"/>
      <c r="K265" s="183"/>
      <c r="L265" s="183"/>
      <c r="M265" s="184"/>
      <c r="N265" s="7"/>
      <c r="O265" s="49">
        <f t="shared" si="78"/>
        <v>0</v>
      </c>
      <c r="P265" s="49">
        <f t="shared" si="79"/>
        <v>0</v>
      </c>
    </row>
    <row r="266" spans="1:17" x14ac:dyDescent="0.2">
      <c r="A266" s="193" t="s">
        <v>279</v>
      </c>
      <c r="B266" s="183"/>
      <c r="C266" s="183"/>
      <c r="D266" s="184"/>
      <c r="E266" s="6"/>
      <c r="F266" s="49">
        <f t="shared" si="76"/>
        <v>0</v>
      </c>
      <c r="G266" s="49">
        <f t="shared" si="77"/>
        <v>0</v>
      </c>
      <c r="I266" s="193" t="s">
        <v>279</v>
      </c>
      <c r="J266" s="183"/>
      <c r="K266" s="183"/>
      <c r="L266" s="183"/>
      <c r="M266" s="184"/>
      <c r="N266" s="7"/>
      <c r="O266" s="49">
        <f t="shared" si="78"/>
        <v>0</v>
      </c>
      <c r="P266" s="49">
        <f t="shared" si="79"/>
        <v>0</v>
      </c>
    </row>
    <row r="267" spans="1:17" x14ac:dyDescent="0.2">
      <c r="A267" s="193" t="s">
        <v>280</v>
      </c>
      <c r="B267" s="183"/>
      <c r="C267" s="183"/>
      <c r="D267" s="184"/>
      <c r="E267" s="6"/>
      <c r="F267" s="49">
        <f t="shared" si="76"/>
        <v>0</v>
      </c>
      <c r="G267" s="49">
        <f t="shared" si="77"/>
        <v>0</v>
      </c>
      <c r="I267" s="193" t="s">
        <v>280</v>
      </c>
      <c r="J267" s="183"/>
      <c r="K267" s="183"/>
      <c r="L267" s="183"/>
      <c r="M267" s="184"/>
      <c r="N267" s="7"/>
      <c r="O267" s="49">
        <f t="shared" si="78"/>
        <v>0</v>
      </c>
      <c r="P267" s="49">
        <f t="shared" si="79"/>
        <v>0</v>
      </c>
    </row>
    <row r="268" spans="1:17" x14ac:dyDescent="0.2">
      <c r="A268" s="193" t="s">
        <v>29</v>
      </c>
      <c r="B268" s="183"/>
      <c r="C268" s="183"/>
      <c r="D268" s="184"/>
      <c r="E268" s="6"/>
      <c r="F268" s="49">
        <f t="shared" si="76"/>
        <v>0</v>
      </c>
      <c r="G268" s="49">
        <f t="shared" si="77"/>
        <v>0</v>
      </c>
      <c r="I268" s="193" t="s">
        <v>29</v>
      </c>
      <c r="J268" s="183"/>
      <c r="K268" s="183"/>
      <c r="L268" s="183"/>
      <c r="M268" s="184"/>
      <c r="N268" s="7"/>
      <c r="O268" s="49">
        <f t="shared" si="78"/>
        <v>0</v>
      </c>
      <c r="P268" s="49">
        <f t="shared" si="79"/>
        <v>0</v>
      </c>
    </row>
    <row r="269" spans="1:17" x14ac:dyDescent="0.2">
      <c r="A269" s="193" t="s">
        <v>245</v>
      </c>
      <c r="B269" s="198"/>
      <c r="C269" s="198"/>
      <c r="D269" s="199"/>
      <c r="E269" s="6"/>
      <c r="F269" s="49">
        <f t="shared" si="76"/>
        <v>0</v>
      </c>
      <c r="G269" s="49">
        <f t="shared" si="77"/>
        <v>0</v>
      </c>
      <c r="I269" s="193" t="s">
        <v>245</v>
      </c>
      <c r="J269" s="198" t="s">
        <v>88</v>
      </c>
      <c r="K269" s="198" t="s">
        <v>88</v>
      </c>
      <c r="L269" s="198" t="s">
        <v>88</v>
      </c>
      <c r="M269" s="199"/>
      <c r="N269" s="7"/>
      <c r="O269" s="49">
        <f t="shared" si="78"/>
        <v>0</v>
      </c>
      <c r="P269" s="49">
        <f t="shared" si="79"/>
        <v>0</v>
      </c>
    </row>
    <row r="270" spans="1:17" x14ac:dyDescent="0.2">
      <c r="A270" s="193" t="s">
        <v>64</v>
      </c>
      <c r="B270" s="183"/>
      <c r="C270" s="183"/>
      <c r="D270" s="184"/>
      <c r="E270" s="6"/>
      <c r="F270" s="49">
        <f t="shared" si="76"/>
        <v>0</v>
      </c>
      <c r="G270" s="99">
        <f t="shared" si="77"/>
        <v>0</v>
      </c>
      <c r="I270" s="193" t="s">
        <v>64</v>
      </c>
      <c r="J270" s="183"/>
      <c r="K270" s="183"/>
      <c r="L270" s="183"/>
      <c r="M270" s="184"/>
      <c r="N270" s="7"/>
      <c r="O270" s="49">
        <f t="shared" si="78"/>
        <v>0</v>
      </c>
      <c r="P270" s="99">
        <f t="shared" si="79"/>
        <v>0</v>
      </c>
    </row>
    <row r="271" spans="1:17" x14ac:dyDescent="0.2">
      <c r="A271" s="242" t="s">
        <v>16</v>
      </c>
      <c r="B271" s="243"/>
      <c r="C271" s="243"/>
      <c r="D271" s="244"/>
      <c r="E271" s="97">
        <f>$O$41</f>
        <v>0</v>
      </c>
      <c r="F271" s="50">
        <f t="shared" si="76"/>
        <v>0</v>
      </c>
      <c r="G271" s="50"/>
      <c r="I271" s="224" t="s">
        <v>16</v>
      </c>
      <c r="J271" s="225"/>
      <c r="K271" s="225"/>
      <c r="L271" s="225"/>
      <c r="M271" s="183"/>
      <c r="N271" s="65">
        <f>$O$40</f>
        <v>0</v>
      </c>
      <c r="O271" s="50">
        <f t="shared" si="78"/>
        <v>0</v>
      </c>
      <c r="P271" s="50"/>
    </row>
    <row r="273" spans="1:17" x14ac:dyDescent="0.2">
      <c r="A273" s="146" t="str">
        <f>IF(P281=0,"","Anzahl der Nennungen bei einer Einzelmaßnahme darf nicht größer als der Gesamtwert in Zelle N281 sein")</f>
        <v/>
      </c>
      <c r="C273" s="62"/>
      <c r="D273" s="62"/>
      <c r="E273" s="62"/>
      <c r="F273" s="62"/>
      <c r="G273" s="62"/>
      <c r="H273" s="62"/>
    </row>
    <row r="274" spans="1:17" ht="22.5" customHeight="1" x14ac:dyDescent="0.2">
      <c r="A274" s="224" t="s">
        <v>379</v>
      </c>
      <c r="B274" s="225"/>
      <c r="C274" s="225"/>
      <c r="D274" s="226"/>
      <c r="E274" s="47" t="s">
        <v>15</v>
      </c>
      <c r="F274" s="47" t="s">
        <v>17</v>
      </c>
      <c r="G274" s="62"/>
      <c r="H274" s="62"/>
      <c r="I274" s="224" t="s">
        <v>379</v>
      </c>
      <c r="J274" s="225"/>
      <c r="K274" s="225"/>
      <c r="L274" s="225"/>
      <c r="M274" s="198"/>
      <c r="N274" s="48" t="s">
        <v>15</v>
      </c>
      <c r="O274" s="48" t="s">
        <v>17</v>
      </c>
      <c r="P274" s="62"/>
    </row>
    <row r="275" spans="1:17" ht="12.75" customHeight="1" x14ac:dyDescent="0.2">
      <c r="A275" s="264" t="s">
        <v>286</v>
      </c>
      <c r="B275" s="265"/>
      <c r="C275" s="265"/>
      <c r="D275" s="265"/>
      <c r="E275" s="183"/>
      <c r="F275" s="184"/>
      <c r="G275" s="100"/>
      <c r="H275" s="62"/>
      <c r="I275" s="264" t="s">
        <v>299</v>
      </c>
      <c r="J275" s="265"/>
      <c r="K275" s="265"/>
      <c r="L275" s="265"/>
      <c r="M275" s="198"/>
      <c r="N275" s="198"/>
      <c r="O275" s="199"/>
      <c r="P275" s="89" t="str">
        <f t="shared" ref="P275" si="80">IF(N275&gt;N$281,1," ")</f>
        <v xml:space="preserve"> </v>
      </c>
    </row>
    <row r="276" spans="1:17" ht="12.75" customHeight="1" x14ac:dyDescent="0.2">
      <c r="A276" s="193" t="s">
        <v>287</v>
      </c>
      <c r="B276" s="198"/>
      <c r="C276" s="198"/>
      <c r="D276" s="199"/>
      <c r="E276" s="6"/>
      <c r="F276" s="49">
        <f>IF($N$281=0,0,E276/$N$281)</f>
        <v>0</v>
      </c>
      <c r="G276" s="168" t="str">
        <f>IF(E276&gt;N$281,1,"")</f>
        <v/>
      </c>
      <c r="H276" s="62"/>
      <c r="I276" s="193" t="s">
        <v>303</v>
      </c>
      <c r="J276" s="198"/>
      <c r="K276" s="198"/>
      <c r="L276" s="198"/>
      <c r="M276" s="199"/>
      <c r="N276" s="7"/>
      <c r="O276" s="49">
        <f t="shared" ref="O276:O281" si="81">IF($N$281=0,0,N276/$N$281)</f>
        <v>0</v>
      </c>
      <c r="P276" s="168" t="str">
        <f>IF(N276&gt;N$281,1,"")</f>
        <v/>
      </c>
    </row>
    <row r="277" spans="1:17" ht="12.75" customHeight="1" x14ac:dyDescent="0.2">
      <c r="A277" s="193" t="s">
        <v>288</v>
      </c>
      <c r="B277" s="198"/>
      <c r="C277" s="198"/>
      <c r="D277" s="199"/>
      <c r="E277" s="6"/>
      <c r="F277" s="49">
        <f>IF($N$281=0,0,E277/$N$281)</f>
        <v>0</v>
      </c>
      <c r="G277" s="168" t="str">
        <f t="shared" ref="G277:G279" si="82">IF(E277&gt;N$281,1,"")</f>
        <v/>
      </c>
      <c r="H277" s="62"/>
      <c r="I277" s="193" t="s">
        <v>304</v>
      </c>
      <c r="J277" s="198"/>
      <c r="K277" s="198"/>
      <c r="L277" s="198"/>
      <c r="M277" s="199"/>
      <c r="N277" s="7"/>
      <c r="O277" s="49">
        <f t="shared" si="81"/>
        <v>0</v>
      </c>
      <c r="P277" s="168" t="str">
        <f t="shared" ref="P277:P280" si="83">IF(N277&gt;N$281,1,"")</f>
        <v/>
      </c>
    </row>
    <row r="278" spans="1:17" ht="12.75" customHeight="1" x14ac:dyDescent="0.2">
      <c r="A278" s="193" t="s">
        <v>289</v>
      </c>
      <c r="B278" s="198"/>
      <c r="C278" s="198"/>
      <c r="D278" s="199"/>
      <c r="E278" s="6"/>
      <c r="F278" s="49">
        <f>IF($N$281=0,0,E278/$N$281)</f>
        <v>0</v>
      </c>
      <c r="G278" s="168" t="str">
        <f t="shared" si="82"/>
        <v/>
      </c>
      <c r="H278" s="62"/>
      <c r="I278" s="193" t="s">
        <v>307</v>
      </c>
      <c r="J278" s="198"/>
      <c r="K278" s="198"/>
      <c r="L278" s="198"/>
      <c r="M278" s="199"/>
      <c r="N278" s="7"/>
      <c r="O278" s="49">
        <f t="shared" si="81"/>
        <v>0</v>
      </c>
      <c r="P278" s="168" t="str">
        <f t="shared" si="83"/>
        <v/>
      </c>
    </row>
    <row r="279" spans="1:17" ht="12.75" customHeight="1" x14ac:dyDescent="0.2">
      <c r="A279" s="193" t="s">
        <v>290</v>
      </c>
      <c r="B279" s="198"/>
      <c r="C279" s="198"/>
      <c r="D279" s="199"/>
      <c r="E279" s="6"/>
      <c r="F279" s="49">
        <f>IF($N$281=0,0,E279/$N$281)</f>
        <v>0</v>
      </c>
      <c r="G279" s="168" t="str">
        <f t="shared" si="82"/>
        <v/>
      </c>
      <c r="H279" s="62"/>
      <c r="I279" s="193" t="s">
        <v>309</v>
      </c>
      <c r="J279" s="198"/>
      <c r="K279" s="198"/>
      <c r="L279" s="198"/>
      <c r="M279" s="199"/>
      <c r="N279" s="7"/>
      <c r="O279" s="49">
        <f t="shared" si="81"/>
        <v>0</v>
      </c>
      <c r="P279" s="168" t="str">
        <f t="shared" si="83"/>
        <v/>
      </c>
    </row>
    <row r="280" spans="1:17" x14ac:dyDescent="0.2">
      <c r="I280" s="193" t="s">
        <v>312</v>
      </c>
      <c r="J280" s="388"/>
      <c r="K280" s="388"/>
      <c r="L280" s="388"/>
      <c r="M280" s="389"/>
      <c r="N280" s="7"/>
      <c r="O280" s="49">
        <f t="shared" si="81"/>
        <v>0</v>
      </c>
      <c r="P280" s="168" t="str">
        <f t="shared" si="83"/>
        <v/>
      </c>
    </row>
    <row r="281" spans="1:17" x14ac:dyDescent="0.2">
      <c r="A281" s="84" t="s">
        <v>322</v>
      </c>
      <c r="B281" s="62"/>
      <c r="C281" s="62"/>
      <c r="D281" s="62"/>
      <c r="E281" s="62"/>
      <c r="F281" s="40"/>
      <c r="G281" s="62"/>
      <c r="I281" s="203" t="s">
        <v>16</v>
      </c>
      <c r="J281" s="202"/>
      <c r="K281" s="202"/>
      <c r="L281" s="202"/>
      <c r="M281" s="273"/>
      <c r="N281" s="97">
        <f>$O$41</f>
        <v>0</v>
      </c>
      <c r="O281" s="50">
        <f t="shared" si="81"/>
        <v>0</v>
      </c>
      <c r="P281" s="83">
        <f>SUM(G276:G279,P276:P280)</f>
        <v>0</v>
      </c>
    </row>
    <row r="282" spans="1:17" x14ac:dyDescent="0.2">
      <c r="A282" s="40"/>
      <c r="B282" s="62"/>
      <c r="C282" s="62"/>
      <c r="D282" s="62"/>
      <c r="E282" s="62"/>
      <c r="F282" s="62"/>
      <c r="G282" s="62"/>
      <c r="I282" s="40"/>
      <c r="J282" s="62"/>
      <c r="K282" s="62"/>
    </row>
    <row r="283" spans="1:17" x14ac:dyDescent="0.2">
      <c r="A283" s="94" t="s">
        <v>413</v>
      </c>
      <c r="B283" s="39"/>
      <c r="C283" s="39"/>
      <c r="D283" s="95"/>
      <c r="E283" s="62"/>
      <c r="F283" s="62"/>
      <c r="G283" s="62"/>
      <c r="H283" s="62"/>
      <c r="I283" s="53"/>
      <c r="J283" s="62"/>
      <c r="K283" s="62"/>
    </row>
    <row r="284" spans="1:17" x14ac:dyDescent="0.2">
      <c r="A284" s="53" t="str">
        <f>IF(SUM(E286:E288)=E289,"","Anzahl der Einträge in E286 - E288 ergibt nicht die Gesamtfallzahl dieser Tabelle")</f>
        <v/>
      </c>
      <c r="B284" s="25"/>
      <c r="C284" s="25"/>
      <c r="D284" s="25"/>
      <c r="E284" s="25"/>
      <c r="F284" s="25"/>
      <c r="G284" s="25"/>
      <c r="H284" s="25"/>
      <c r="I284" s="146" t="str">
        <f>IF(P328=0,"","Keine Weitervermittlung  darf die Zahl aus E287 überschreiten")</f>
        <v/>
      </c>
      <c r="K284" s="96"/>
      <c r="P284" s="25"/>
    </row>
    <row r="285" spans="1:17" ht="15" customHeight="1" x14ac:dyDescent="0.2">
      <c r="A285" s="224" t="s">
        <v>27</v>
      </c>
      <c r="B285" s="225"/>
      <c r="C285" s="225"/>
      <c r="D285" s="226"/>
      <c r="E285" s="47" t="s">
        <v>15</v>
      </c>
      <c r="F285" s="47" t="s">
        <v>17</v>
      </c>
      <c r="G285" s="47" t="s">
        <v>50</v>
      </c>
      <c r="H285" s="101" t="s">
        <v>165</v>
      </c>
      <c r="I285" s="387" t="s">
        <v>143</v>
      </c>
      <c r="J285" s="183"/>
      <c r="K285" s="183"/>
      <c r="L285" s="183"/>
      <c r="M285" s="184"/>
      <c r="N285" s="47" t="s">
        <v>15</v>
      </c>
      <c r="O285" s="47" t="s">
        <v>17</v>
      </c>
    </row>
    <row r="286" spans="1:17" ht="13.5" customHeight="1" x14ac:dyDescent="0.2">
      <c r="A286" s="204" t="s">
        <v>106</v>
      </c>
      <c r="B286" s="205"/>
      <c r="C286" s="206"/>
      <c r="D286" s="206"/>
      <c r="E286" s="6"/>
      <c r="F286" s="49">
        <f>IF($E$289=0,0,E286/$E$289)</f>
        <v>0</v>
      </c>
      <c r="G286" s="49">
        <f>IF(($E$289-$E$288)=0,0,E286/($E$289-$E$288))</f>
        <v>0</v>
      </c>
      <c r="I286" s="193" t="s">
        <v>281</v>
      </c>
      <c r="J286" s="198"/>
      <c r="K286" s="198"/>
      <c r="L286" s="198"/>
      <c r="M286" s="199"/>
      <c r="N286" s="6"/>
      <c r="O286" s="49">
        <f t="shared" ref="O286:O328" si="84">IF(N$328=0,0,N286/N$328)</f>
        <v>0</v>
      </c>
      <c r="P286" s="168" t="str">
        <f t="shared" ref="P286:P311" si="85">IF(N286&gt;N$328,1," ")</f>
        <v xml:space="preserve"> </v>
      </c>
      <c r="Q286" s="62"/>
    </row>
    <row r="287" spans="1:17" ht="13.5" thickBot="1" x14ac:dyDescent="0.25">
      <c r="A287" s="221" t="s">
        <v>105</v>
      </c>
      <c r="B287" s="222"/>
      <c r="C287" s="223"/>
      <c r="D287" s="223"/>
      <c r="E287" s="13"/>
      <c r="F287" s="56">
        <f>IF($E$289=0,0,E287/$E$289)</f>
        <v>0</v>
      </c>
      <c r="G287" s="56">
        <f>IF(($E$289-$E$288)=0,0,E287/($E$289-$E$288))</f>
        <v>0</v>
      </c>
      <c r="I287" s="193" t="s">
        <v>359</v>
      </c>
      <c r="J287" s="198"/>
      <c r="K287" s="198"/>
      <c r="L287" s="198"/>
      <c r="M287" s="199"/>
      <c r="N287" s="6"/>
      <c r="O287" s="49">
        <f t="shared" si="84"/>
        <v>0</v>
      </c>
      <c r="P287" s="168" t="str">
        <f t="shared" si="85"/>
        <v xml:space="preserve"> </v>
      </c>
    </row>
    <row r="288" spans="1:17" ht="13.5" thickTop="1" x14ac:dyDescent="0.2">
      <c r="A288" s="207" t="s">
        <v>64</v>
      </c>
      <c r="B288" s="208"/>
      <c r="C288" s="209"/>
      <c r="D288" s="209"/>
      <c r="E288" s="6"/>
      <c r="F288" s="57">
        <f>IF($E$289=0,0,E288/$E$289)</f>
        <v>0</v>
      </c>
      <c r="G288" s="58"/>
      <c r="I288" s="193" t="s">
        <v>282</v>
      </c>
      <c r="J288" s="198"/>
      <c r="K288" s="198"/>
      <c r="L288" s="198"/>
      <c r="M288" s="199"/>
      <c r="N288" s="6"/>
      <c r="O288" s="49">
        <f t="shared" si="84"/>
        <v>0</v>
      </c>
      <c r="P288" s="168" t="str">
        <f t="shared" si="85"/>
        <v xml:space="preserve"> </v>
      </c>
    </row>
    <row r="289" spans="1:16" x14ac:dyDescent="0.2">
      <c r="A289" s="242" t="s">
        <v>16</v>
      </c>
      <c r="B289" s="243"/>
      <c r="C289" s="243"/>
      <c r="D289" s="244"/>
      <c r="E289" s="97">
        <f>$O$40</f>
        <v>0</v>
      </c>
      <c r="F289" s="50">
        <f>IF($E$289=0,0,E289/$E$289)</f>
        <v>0</v>
      </c>
      <c r="G289" s="50"/>
      <c r="I289" s="193" t="s">
        <v>283</v>
      </c>
      <c r="J289" s="198"/>
      <c r="K289" s="198"/>
      <c r="L289" s="198"/>
      <c r="M289" s="199"/>
      <c r="N289" s="6"/>
      <c r="O289" s="49">
        <f t="shared" si="84"/>
        <v>0</v>
      </c>
      <c r="P289" s="168" t="str">
        <f t="shared" si="85"/>
        <v xml:space="preserve"> </v>
      </c>
    </row>
    <row r="290" spans="1:16" x14ac:dyDescent="0.2">
      <c r="I290" s="193" t="s">
        <v>284</v>
      </c>
      <c r="J290" s="198"/>
      <c r="K290" s="198"/>
      <c r="L290" s="198"/>
      <c r="M290" s="199"/>
      <c r="N290" s="6"/>
      <c r="O290" s="49">
        <f t="shared" si="84"/>
        <v>0</v>
      </c>
      <c r="P290" s="168" t="str">
        <f t="shared" si="85"/>
        <v xml:space="preserve"> </v>
      </c>
    </row>
    <row r="291" spans="1:16" x14ac:dyDescent="0.2">
      <c r="A291" s="53" t="str">
        <f>IF(SUM(E293:E301)=E302,"","Anzahl der Einträge in E293 - E301  ergibt nicht die Gesamtfallzahl dieser Tabelle")</f>
        <v/>
      </c>
      <c r="I291" s="193" t="s">
        <v>285</v>
      </c>
      <c r="J291" s="198"/>
      <c r="K291" s="198"/>
      <c r="L291" s="198"/>
      <c r="M291" s="199"/>
      <c r="N291" s="6"/>
      <c r="O291" s="49">
        <f t="shared" si="84"/>
        <v>0</v>
      </c>
      <c r="P291" s="168" t="str">
        <f t="shared" si="85"/>
        <v xml:space="preserve"> </v>
      </c>
    </row>
    <row r="292" spans="1:16" ht="12.75" customHeight="1" x14ac:dyDescent="0.2">
      <c r="A292" s="224" t="s">
        <v>26</v>
      </c>
      <c r="B292" s="196"/>
      <c r="C292" s="196"/>
      <c r="D292" s="367"/>
      <c r="E292" s="47" t="s">
        <v>15</v>
      </c>
      <c r="F292" s="47" t="s">
        <v>17</v>
      </c>
      <c r="G292" s="47" t="s">
        <v>50</v>
      </c>
      <c r="I292" s="193" t="s">
        <v>331</v>
      </c>
      <c r="J292" s="198"/>
      <c r="K292" s="198"/>
      <c r="L292" s="198"/>
      <c r="M292" s="199"/>
      <c r="N292" s="6"/>
      <c r="O292" s="49">
        <f t="shared" si="84"/>
        <v>0</v>
      </c>
      <c r="P292" s="168" t="str">
        <f t="shared" si="85"/>
        <v xml:space="preserve"> </v>
      </c>
    </row>
    <row r="293" spans="1:16" x14ac:dyDescent="0.2">
      <c r="A293" s="193" t="s">
        <v>323</v>
      </c>
      <c r="B293" s="183"/>
      <c r="C293" s="183"/>
      <c r="D293" s="184"/>
      <c r="E293" s="6"/>
      <c r="F293" s="49">
        <f t="shared" ref="F293:F302" si="86">IF($E$302=0,0,E293/$E$302)</f>
        <v>0</v>
      </c>
      <c r="G293" s="49">
        <f>IF(($E$302-$E$301)=0,0,E293/($E$302-$E$301))</f>
        <v>0</v>
      </c>
      <c r="I293" s="193" t="s">
        <v>287</v>
      </c>
      <c r="J293" s="198"/>
      <c r="K293" s="198"/>
      <c r="L293" s="198"/>
      <c r="M293" s="199"/>
      <c r="N293" s="6"/>
      <c r="O293" s="49">
        <f t="shared" si="84"/>
        <v>0</v>
      </c>
      <c r="P293" s="168" t="str">
        <f t="shared" si="85"/>
        <v xml:space="preserve"> </v>
      </c>
    </row>
    <row r="294" spans="1:16" ht="12.75" customHeight="1" x14ac:dyDescent="0.2">
      <c r="A294" s="193" t="s">
        <v>324</v>
      </c>
      <c r="B294" s="198"/>
      <c r="C294" s="198"/>
      <c r="D294" s="199"/>
      <c r="E294" s="6"/>
      <c r="F294" s="49">
        <f t="shared" si="86"/>
        <v>0</v>
      </c>
      <c r="G294" s="49">
        <f t="shared" ref="G294:G299" si="87">IF(($E$302-$E$301)=0,0,E294/($E$302-$E$301))</f>
        <v>0</v>
      </c>
      <c r="I294" s="193" t="s">
        <v>288</v>
      </c>
      <c r="J294" s="198"/>
      <c r="K294" s="198"/>
      <c r="L294" s="198"/>
      <c r="M294" s="199"/>
      <c r="N294" s="6"/>
      <c r="O294" s="49">
        <f t="shared" si="84"/>
        <v>0</v>
      </c>
      <c r="P294" s="168" t="str">
        <f t="shared" si="85"/>
        <v xml:space="preserve"> </v>
      </c>
    </row>
    <row r="295" spans="1:16" ht="12.75" customHeight="1" x14ac:dyDescent="0.2">
      <c r="A295" s="193" t="s">
        <v>325</v>
      </c>
      <c r="B295" s="198"/>
      <c r="C295" s="198"/>
      <c r="D295" s="199"/>
      <c r="E295" s="6"/>
      <c r="F295" s="49">
        <f t="shared" si="86"/>
        <v>0</v>
      </c>
      <c r="G295" s="49">
        <f t="shared" si="87"/>
        <v>0</v>
      </c>
      <c r="I295" s="193" t="s">
        <v>289</v>
      </c>
      <c r="J295" s="198"/>
      <c r="K295" s="198"/>
      <c r="L295" s="198"/>
      <c r="M295" s="199"/>
      <c r="N295" s="6"/>
      <c r="O295" s="49">
        <f t="shared" si="84"/>
        <v>0</v>
      </c>
      <c r="P295" s="168" t="str">
        <f t="shared" si="85"/>
        <v xml:space="preserve"> </v>
      </c>
    </row>
    <row r="296" spans="1:16" x14ac:dyDescent="0.2">
      <c r="A296" s="193" t="s">
        <v>327</v>
      </c>
      <c r="B296" s="183"/>
      <c r="C296" s="183"/>
      <c r="D296" s="184"/>
      <c r="E296" s="6"/>
      <c r="F296" s="49">
        <f t="shared" si="86"/>
        <v>0</v>
      </c>
      <c r="G296" s="49">
        <f t="shared" si="87"/>
        <v>0</v>
      </c>
      <c r="I296" s="193" t="s">
        <v>290</v>
      </c>
      <c r="J296" s="198"/>
      <c r="K296" s="198"/>
      <c r="L296" s="198"/>
      <c r="M296" s="199"/>
      <c r="N296" s="6"/>
      <c r="O296" s="49">
        <f t="shared" si="84"/>
        <v>0</v>
      </c>
      <c r="P296" s="168" t="str">
        <f t="shared" si="85"/>
        <v xml:space="preserve"> </v>
      </c>
    </row>
    <row r="297" spans="1:16" x14ac:dyDescent="0.2">
      <c r="A297" s="193" t="s">
        <v>326</v>
      </c>
      <c r="B297" s="183"/>
      <c r="C297" s="183"/>
      <c r="D297" s="184"/>
      <c r="E297" s="6"/>
      <c r="F297" s="49">
        <f t="shared" si="86"/>
        <v>0</v>
      </c>
      <c r="G297" s="49">
        <f t="shared" si="87"/>
        <v>0</v>
      </c>
      <c r="I297" s="193" t="s">
        <v>291</v>
      </c>
      <c r="J297" s="198"/>
      <c r="K297" s="198"/>
      <c r="L297" s="198"/>
      <c r="M297" s="199"/>
      <c r="N297" s="6"/>
      <c r="O297" s="49">
        <f t="shared" si="84"/>
        <v>0</v>
      </c>
      <c r="P297" s="168" t="str">
        <f t="shared" si="85"/>
        <v xml:space="preserve"> </v>
      </c>
    </row>
    <row r="298" spans="1:16" x14ac:dyDescent="0.2">
      <c r="A298" s="193" t="s">
        <v>329</v>
      </c>
      <c r="B298" s="183"/>
      <c r="C298" s="183"/>
      <c r="D298" s="184"/>
      <c r="E298" s="6"/>
      <c r="F298" s="49">
        <f t="shared" si="86"/>
        <v>0</v>
      </c>
      <c r="G298" s="49">
        <f t="shared" si="87"/>
        <v>0</v>
      </c>
      <c r="I298" s="193" t="s">
        <v>292</v>
      </c>
      <c r="J298" s="198"/>
      <c r="K298" s="198"/>
      <c r="L298" s="198"/>
      <c r="M298" s="199"/>
      <c r="N298" s="6"/>
      <c r="O298" s="49">
        <f t="shared" si="84"/>
        <v>0</v>
      </c>
      <c r="P298" s="168" t="str">
        <f t="shared" si="85"/>
        <v xml:space="preserve"> </v>
      </c>
    </row>
    <row r="299" spans="1:16" x14ac:dyDescent="0.2">
      <c r="A299" s="193" t="s">
        <v>328</v>
      </c>
      <c r="B299" s="183"/>
      <c r="C299" s="183"/>
      <c r="D299" s="184"/>
      <c r="E299" s="6"/>
      <c r="F299" s="49">
        <f t="shared" si="86"/>
        <v>0</v>
      </c>
      <c r="G299" s="49">
        <f t="shared" si="87"/>
        <v>0</v>
      </c>
      <c r="I299" s="193" t="s">
        <v>293</v>
      </c>
      <c r="J299" s="198"/>
      <c r="K299" s="198"/>
      <c r="L299" s="198"/>
      <c r="M299" s="199"/>
      <c r="N299" s="6"/>
      <c r="O299" s="49">
        <f t="shared" si="84"/>
        <v>0</v>
      </c>
      <c r="P299" s="168" t="str">
        <f t="shared" si="85"/>
        <v xml:space="preserve"> </v>
      </c>
    </row>
    <row r="300" spans="1:16" ht="13.5" thickBot="1" x14ac:dyDescent="0.25">
      <c r="A300" s="228" t="s">
        <v>28</v>
      </c>
      <c r="B300" s="239"/>
      <c r="C300" s="239"/>
      <c r="D300" s="240"/>
      <c r="E300" s="13"/>
      <c r="F300" s="56">
        <f t="shared" si="86"/>
        <v>0</v>
      </c>
      <c r="G300" s="56">
        <f>IF(($E$302-$E$301)=0,0,E300/($E$302-$E$301))</f>
        <v>0</v>
      </c>
      <c r="I300" s="193" t="s">
        <v>294</v>
      </c>
      <c r="J300" s="198"/>
      <c r="K300" s="198"/>
      <c r="L300" s="198"/>
      <c r="M300" s="199"/>
      <c r="N300" s="6"/>
      <c r="O300" s="49">
        <f t="shared" si="84"/>
        <v>0</v>
      </c>
      <c r="P300" s="168" t="str">
        <f t="shared" si="85"/>
        <v xml:space="preserve"> </v>
      </c>
    </row>
    <row r="301" spans="1:16" ht="13.5" thickTop="1" x14ac:dyDescent="0.2">
      <c r="A301" s="241" t="s">
        <v>64</v>
      </c>
      <c r="B301" s="191"/>
      <c r="C301" s="191"/>
      <c r="D301" s="192"/>
      <c r="E301" s="6"/>
      <c r="F301" s="57">
        <f t="shared" si="86"/>
        <v>0</v>
      </c>
      <c r="G301" s="58">
        <f t="shared" ref="G301" si="88">IF(($E$302-$E$300)=0,0,E301/($E$302-$E$300))</f>
        <v>0</v>
      </c>
      <c r="I301" s="193" t="s">
        <v>295</v>
      </c>
      <c r="J301" s="198"/>
      <c r="K301" s="198"/>
      <c r="L301" s="198"/>
      <c r="M301" s="199"/>
      <c r="N301" s="6"/>
      <c r="O301" s="49">
        <f t="shared" si="84"/>
        <v>0</v>
      </c>
      <c r="P301" s="168" t="str">
        <f t="shared" si="85"/>
        <v xml:space="preserve"> </v>
      </c>
    </row>
    <row r="302" spans="1:16" x14ac:dyDescent="0.2">
      <c r="A302" s="242" t="s">
        <v>16</v>
      </c>
      <c r="B302" s="243"/>
      <c r="C302" s="243"/>
      <c r="D302" s="244"/>
      <c r="E302" s="97">
        <f>$O$40</f>
        <v>0</v>
      </c>
      <c r="F302" s="50">
        <f t="shared" si="86"/>
        <v>0</v>
      </c>
      <c r="G302" s="50"/>
      <c r="H302" s="62"/>
      <c r="I302" s="193" t="s">
        <v>296</v>
      </c>
      <c r="J302" s="198"/>
      <c r="K302" s="198"/>
      <c r="L302" s="198"/>
      <c r="M302" s="199"/>
      <c r="N302" s="6"/>
      <c r="O302" s="49">
        <f t="shared" si="84"/>
        <v>0</v>
      </c>
      <c r="P302" s="168" t="str">
        <f t="shared" si="85"/>
        <v xml:space="preserve"> </v>
      </c>
    </row>
    <row r="303" spans="1:16" x14ac:dyDescent="0.2">
      <c r="A303" s="62"/>
      <c r="B303" s="62"/>
      <c r="C303" s="62"/>
      <c r="D303" s="62"/>
      <c r="E303" s="62"/>
      <c r="F303" s="62"/>
      <c r="G303" s="62"/>
      <c r="H303" s="62"/>
      <c r="I303" s="193" t="s">
        <v>297</v>
      </c>
      <c r="J303" s="198"/>
      <c r="K303" s="198"/>
      <c r="L303" s="198"/>
      <c r="M303" s="199"/>
      <c r="N303" s="6"/>
      <c r="O303" s="49">
        <f t="shared" si="84"/>
        <v>0</v>
      </c>
      <c r="P303" s="168" t="str">
        <f t="shared" si="85"/>
        <v xml:space="preserve"> </v>
      </c>
    </row>
    <row r="304" spans="1:16" ht="12.75" customHeight="1" x14ac:dyDescent="0.2">
      <c r="A304" s="53" t="str">
        <f>IF(SUM(E306:E310)=E311,"","Anzahl der Einträge in E306 - E310  ergibt nicht die Gesamtfallzahl dieser Tabelle")</f>
        <v/>
      </c>
      <c r="H304" s="25"/>
      <c r="I304" s="193" t="s">
        <v>298</v>
      </c>
      <c r="J304" s="198"/>
      <c r="K304" s="198"/>
      <c r="L304" s="198"/>
      <c r="M304" s="199"/>
      <c r="N304" s="6"/>
      <c r="O304" s="49">
        <f t="shared" si="84"/>
        <v>0</v>
      </c>
      <c r="P304" s="168" t="str">
        <f t="shared" si="85"/>
        <v xml:space="preserve"> </v>
      </c>
    </row>
    <row r="305" spans="1:16" ht="12.75" customHeight="1" x14ac:dyDescent="0.2">
      <c r="A305" s="203" t="s">
        <v>330</v>
      </c>
      <c r="B305" s="202"/>
      <c r="C305" s="202"/>
      <c r="D305" s="202"/>
      <c r="E305" s="48" t="s">
        <v>15</v>
      </c>
      <c r="F305" s="48" t="s">
        <v>17</v>
      </c>
      <c r="G305" s="48" t="s">
        <v>50</v>
      </c>
      <c r="H305" s="102"/>
      <c r="I305" s="193" t="s">
        <v>300</v>
      </c>
      <c r="J305" s="198"/>
      <c r="K305" s="198"/>
      <c r="L305" s="198"/>
      <c r="M305" s="199"/>
      <c r="N305" s="6"/>
      <c r="O305" s="49">
        <f t="shared" si="84"/>
        <v>0</v>
      </c>
      <c r="P305" s="83" t="str">
        <f t="shared" si="85"/>
        <v xml:space="preserve"> </v>
      </c>
    </row>
    <row r="306" spans="1:16" x14ac:dyDescent="0.2">
      <c r="A306" s="204" t="s">
        <v>18</v>
      </c>
      <c r="B306" s="205"/>
      <c r="C306" s="206"/>
      <c r="D306" s="206"/>
      <c r="E306" s="1"/>
      <c r="F306" s="49">
        <f t="shared" ref="F306:F311" si="89">IF($E$311=0,0,E306/$E$311)</f>
        <v>0</v>
      </c>
      <c r="G306" s="49">
        <f>IF(($E$311-$E$310)=0,0,E306/($E$311-$E$310))</f>
        <v>0</v>
      </c>
      <c r="H306" s="25"/>
      <c r="I306" s="193" t="s">
        <v>301</v>
      </c>
      <c r="J306" s="198"/>
      <c r="K306" s="198"/>
      <c r="L306" s="198"/>
      <c r="M306" s="199"/>
      <c r="N306" s="6"/>
      <c r="O306" s="49">
        <f t="shared" si="84"/>
        <v>0</v>
      </c>
      <c r="P306" s="83" t="str">
        <f t="shared" si="85"/>
        <v xml:space="preserve"> </v>
      </c>
    </row>
    <row r="307" spans="1:16" ht="12.75" customHeight="1" x14ac:dyDescent="0.2">
      <c r="A307" s="204" t="s">
        <v>19</v>
      </c>
      <c r="B307" s="205"/>
      <c r="C307" s="206"/>
      <c r="D307" s="206"/>
      <c r="E307" s="1"/>
      <c r="F307" s="49">
        <f t="shared" si="89"/>
        <v>0</v>
      </c>
      <c r="G307" s="49">
        <f>IF(($E$311-$E$310)=0,0,E307/($E$311-$E$310))</f>
        <v>0</v>
      </c>
      <c r="H307" s="25"/>
      <c r="I307" s="193" t="s">
        <v>302</v>
      </c>
      <c r="J307" s="198"/>
      <c r="K307" s="198"/>
      <c r="L307" s="198"/>
      <c r="M307" s="199"/>
      <c r="N307" s="6"/>
      <c r="O307" s="49">
        <f t="shared" si="84"/>
        <v>0</v>
      </c>
      <c r="P307" s="83" t="str">
        <f t="shared" si="85"/>
        <v xml:space="preserve"> </v>
      </c>
    </row>
    <row r="308" spans="1:16" ht="13.5" customHeight="1" x14ac:dyDescent="0.2">
      <c r="A308" s="204" t="s">
        <v>20</v>
      </c>
      <c r="B308" s="205"/>
      <c r="C308" s="206"/>
      <c r="D308" s="206"/>
      <c r="E308" s="1"/>
      <c r="F308" s="49">
        <f t="shared" si="89"/>
        <v>0</v>
      </c>
      <c r="G308" s="49">
        <f>IF(($E$311-$E$310)=0,0,E308/($E$311-$E$310))</f>
        <v>0</v>
      </c>
      <c r="H308" s="25"/>
      <c r="I308" s="193" t="s">
        <v>303</v>
      </c>
      <c r="J308" s="198"/>
      <c r="K308" s="198"/>
      <c r="L308" s="198"/>
      <c r="M308" s="199"/>
      <c r="N308" s="6"/>
      <c r="O308" s="49">
        <f t="shared" si="84"/>
        <v>0</v>
      </c>
      <c r="P308" s="83" t="str">
        <f t="shared" si="85"/>
        <v xml:space="preserve"> </v>
      </c>
    </row>
    <row r="309" spans="1:16" ht="12.75" customHeight="1" thickBot="1" x14ac:dyDescent="0.25">
      <c r="A309" s="221" t="s">
        <v>21</v>
      </c>
      <c r="B309" s="222"/>
      <c r="C309" s="223"/>
      <c r="D309" s="223"/>
      <c r="E309" s="16"/>
      <c r="F309" s="56">
        <f t="shared" si="89"/>
        <v>0</v>
      </c>
      <c r="G309" s="56">
        <f>IF(($E$311-$E$310)=0,0,E309/($E$311-$E$310))</f>
        <v>0</v>
      </c>
      <c r="H309" s="25"/>
      <c r="I309" s="193" t="s">
        <v>304</v>
      </c>
      <c r="J309" s="198"/>
      <c r="K309" s="198"/>
      <c r="L309" s="198"/>
      <c r="M309" s="199"/>
      <c r="N309" s="6"/>
      <c r="O309" s="49">
        <f t="shared" si="84"/>
        <v>0</v>
      </c>
      <c r="P309" s="83" t="str">
        <f t="shared" si="85"/>
        <v xml:space="preserve"> </v>
      </c>
    </row>
    <row r="310" spans="1:16" ht="13.5" thickTop="1" x14ac:dyDescent="0.2">
      <c r="A310" s="207" t="s">
        <v>64</v>
      </c>
      <c r="B310" s="208"/>
      <c r="C310" s="209"/>
      <c r="D310" s="209"/>
      <c r="E310" s="15"/>
      <c r="F310" s="57">
        <f t="shared" si="89"/>
        <v>0</v>
      </c>
      <c r="G310" s="58">
        <f>IF(($E$311-$E$310)=0,0,E310/($E$311-$E$310))</f>
        <v>0</v>
      </c>
      <c r="H310" s="25"/>
      <c r="I310" s="193" t="s">
        <v>305</v>
      </c>
      <c r="J310" s="198"/>
      <c r="K310" s="198"/>
      <c r="L310" s="198"/>
      <c r="M310" s="199"/>
      <c r="N310" s="6"/>
      <c r="O310" s="49">
        <f t="shared" si="84"/>
        <v>0</v>
      </c>
      <c r="P310" s="83" t="str">
        <f t="shared" si="85"/>
        <v xml:space="preserve"> </v>
      </c>
    </row>
    <row r="311" spans="1:16" x14ac:dyDescent="0.2">
      <c r="A311" s="200" t="s">
        <v>36</v>
      </c>
      <c r="B311" s="201"/>
      <c r="C311" s="202"/>
      <c r="D311" s="202"/>
      <c r="E311" s="97">
        <f>$O$40</f>
        <v>0</v>
      </c>
      <c r="F311" s="50">
        <f t="shared" si="89"/>
        <v>0</v>
      </c>
      <c r="G311" s="50"/>
      <c r="H311" s="25"/>
      <c r="I311" s="193" t="s">
        <v>306</v>
      </c>
      <c r="J311" s="198"/>
      <c r="K311" s="198"/>
      <c r="L311" s="198"/>
      <c r="M311" s="199"/>
      <c r="N311" s="6"/>
      <c r="O311" s="49">
        <f t="shared" si="84"/>
        <v>0</v>
      </c>
      <c r="P311" s="83" t="str">
        <f t="shared" si="85"/>
        <v xml:space="preserve"> </v>
      </c>
    </row>
    <row r="312" spans="1:16" x14ac:dyDescent="0.2">
      <c r="A312" s="40" t="s">
        <v>95</v>
      </c>
      <c r="B312" s="39"/>
      <c r="C312" s="39"/>
      <c r="D312" s="95"/>
      <c r="E312" s="62"/>
      <c r="F312" s="62"/>
      <c r="G312" s="62"/>
      <c r="H312" s="25"/>
      <c r="I312" s="193" t="s">
        <v>307</v>
      </c>
      <c r="J312" s="198"/>
      <c r="K312" s="198"/>
      <c r="L312" s="198"/>
      <c r="M312" s="199"/>
      <c r="N312" s="6"/>
      <c r="O312" s="49">
        <f t="shared" si="84"/>
        <v>0</v>
      </c>
      <c r="P312" s="168" t="str">
        <f t="shared" ref="P312:P327" si="90">IF(N312&gt;N$328,1," ")</f>
        <v xml:space="preserve"> </v>
      </c>
    </row>
    <row r="313" spans="1:16" x14ac:dyDescent="0.2">
      <c r="A313" s="53"/>
      <c r="B313" s="39"/>
      <c r="C313" s="39"/>
      <c r="D313" s="95"/>
      <c r="E313" s="62"/>
      <c r="F313" s="62"/>
      <c r="G313" s="62"/>
      <c r="I313" s="193" t="s">
        <v>308</v>
      </c>
      <c r="J313" s="198"/>
      <c r="K313" s="198"/>
      <c r="L313" s="198"/>
      <c r="M313" s="199"/>
      <c r="N313" s="6"/>
      <c r="O313" s="49">
        <f t="shared" si="84"/>
        <v>0</v>
      </c>
      <c r="P313" s="168" t="str">
        <f t="shared" si="90"/>
        <v xml:space="preserve"> </v>
      </c>
    </row>
    <row r="314" spans="1:16" x14ac:dyDescent="0.2">
      <c r="A314" s="146" t="str">
        <f>IF(SUM(E316:E320)=E321,"","Anzahl der Einzelmonate ergibt nicht die Gesamtfallzahl dieser Tabelle")</f>
        <v/>
      </c>
      <c r="G314" s="25"/>
      <c r="H314" s="53"/>
      <c r="I314" s="193" t="s">
        <v>309</v>
      </c>
      <c r="J314" s="198"/>
      <c r="K314" s="198"/>
      <c r="L314" s="198"/>
      <c r="M314" s="199"/>
      <c r="N314" s="6"/>
      <c r="O314" s="49">
        <f t="shared" si="84"/>
        <v>0</v>
      </c>
      <c r="P314" s="168" t="str">
        <f t="shared" si="90"/>
        <v xml:space="preserve"> </v>
      </c>
    </row>
    <row r="315" spans="1:16" x14ac:dyDescent="0.2">
      <c r="A315" s="203" t="s">
        <v>107</v>
      </c>
      <c r="B315" s="202"/>
      <c r="C315" s="202"/>
      <c r="D315" s="202"/>
      <c r="E315" s="47" t="s">
        <v>15</v>
      </c>
      <c r="F315" s="47" t="s">
        <v>17</v>
      </c>
      <c r="G315" s="25"/>
      <c r="I315" s="193" t="s">
        <v>310</v>
      </c>
      <c r="J315" s="198"/>
      <c r="K315" s="198"/>
      <c r="L315" s="198"/>
      <c r="M315" s="199"/>
      <c r="N315" s="6"/>
      <c r="O315" s="49">
        <f t="shared" si="84"/>
        <v>0</v>
      </c>
      <c r="P315" s="168" t="str">
        <f t="shared" si="90"/>
        <v xml:space="preserve"> </v>
      </c>
    </row>
    <row r="316" spans="1:16" x14ac:dyDescent="0.2">
      <c r="A316" s="204" t="s">
        <v>22</v>
      </c>
      <c r="B316" s="205"/>
      <c r="C316" s="206"/>
      <c r="D316" s="206"/>
      <c r="E316" s="12"/>
      <c r="F316" s="49">
        <f t="shared" ref="F316:F321" si="91">IF($E$321=0,0,E316/$E$321)</f>
        <v>0</v>
      </c>
      <c r="G316" s="25"/>
      <c r="I316" s="193" t="s">
        <v>311</v>
      </c>
      <c r="J316" s="198"/>
      <c r="K316" s="198"/>
      <c r="L316" s="198"/>
      <c r="M316" s="199"/>
      <c r="N316" s="6"/>
      <c r="O316" s="49">
        <f t="shared" si="84"/>
        <v>0</v>
      </c>
      <c r="P316" s="168" t="str">
        <f t="shared" si="90"/>
        <v xml:space="preserve"> </v>
      </c>
    </row>
    <row r="317" spans="1:16" ht="12.75" customHeight="1" x14ac:dyDescent="0.2">
      <c r="A317" s="204" t="s">
        <v>91</v>
      </c>
      <c r="B317" s="205"/>
      <c r="C317" s="206"/>
      <c r="D317" s="206"/>
      <c r="E317" s="12"/>
      <c r="F317" s="49">
        <f t="shared" si="91"/>
        <v>0</v>
      </c>
      <c r="G317" s="25"/>
      <c r="I317" s="193" t="s">
        <v>312</v>
      </c>
      <c r="J317" s="198"/>
      <c r="K317" s="198"/>
      <c r="L317" s="198"/>
      <c r="M317" s="199"/>
      <c r="N317" s="6"/>
      <c r="O317" s="49">
        <f t="shared" si="84"/>
        <v>0</v>
      </c>
      <c r="P317" s="168" t="str">
        <f t="shared" si="90"/>
        <v xml:space="preserve"> </v>
      </c>
    </row>
    <row r="318" spans="1:16" x14ac:dyDescent="0.2">
      <c r="A318" s="204" t="s">
        <v>92</v>
      </c>
      <c r="B318" s="205"/>
      <c r="C318" s="206"/>
      <c r="D318" s="206"/>
      <c r="E318" s="12"/>
      <c r="F318" s="49">
        <f t="shared" si="91"/>
        <v>0</v>
      </c>
      <c r="G318" s="25"/>
      <c r="I318" s="193" t="s">
        <v>313</v>
      </c>
      <c r="J318" s="198"/>
      <c r="K318" s="198"/>
      <c r="L318" s="198"/>
      <c r="M318" s="199"/>
      <c r="N318" s="6"/>
      <c r="O318" s="49">
        <f t="shared" si="84"/>
        <v>0</v>
      </c>
      <c r="P318" s="168" t="str">
        <f t="shared" si="90"/>
        <v xml:space="preserve"> </v>
      </c>
    </row>
    <row r="319" spans="1:16" x14ac:dyDescent="0.2">
      <c r="A319" s="204" t="s">
        <v>93</v>
      </c>
      <c r="B319" s="205"/>
      <c r="C319" s="206"/>
      <c r="D319" s="206"/>
      <c r="E319" s="12"/>
      <c r="F319" s="49">
        <f t="shared" si="91"/>
        <v>0</v>
      </c>
      <c r="G319" s="25"/>
      <c r="I319" s="193" t="s">
        <v>314</v>
      </c>
      <c r="J319" s="198"/>
      <c r="K319" s="198"/>
      <c r="L319" s="198"/>
      <c r="M319" s="199"/>
      <c r="N319" s="6"/>
      <c r="O319" s="49">
        <f t="shared" si="84"/>
        <v>0</v>
      </c>
      <c r="P319" s="168" t="str">
        <f t="shared" si="90"/>
        <v xml:space="preserve"> </v>
      </c>
    </row>
    <row r="320" spans="1:16" x14ac:dyDescent="0.2">
      <c r="A320" s="204" t="s">
        <v>94</v>
      </c>
      <c r="B320" s="205"/>
      <c r="C320" s="206"/>
      <c r="D320" s="206"/>
      <c r="E320" s="12"/>
      <c r="F320" s="49">
        <f t="shared" si="91"/>
        <v>0</v>
      </c>
      <c r="G320" s="25"/>
      <c r="I320" s="193" t="s">
        <v>315</v>
      </c>
      <c r="J320" s="198"/>
      <c r="K320" s="198"/>
      <c r="L320" s="198"/>
      <c r="M320" s="199"/>
      <c r="N320" s="6"/>
      <c r="O320" s="49">
        <f t="shared" si="84"/>
        <v>0</v>
      </c>
      <c r="P320" s="168" t="str">
        <f t="shared" si="90"/>
        <v xml:space="preserve"> </v>
      </c>
    </row>
    <row r="321" spans="1:18" x14ac:dyDescent="0.2">
      <c r="A321" s="200" t="s">
        <v>36</v>
      </c>
      <c r="B321" s="201"/>
      <c r="C321" s="202"/>
      <c r="D321" s="202"/>
      <c r="E321" s="97">
        <f>$O$40</f>
        <v>0</v>
      </c>
      <c r="F321" s="50">
        <f t="shared" si="91"/>
        <v>0</v>
      </c>
      <c r="G321" s="62"/>
      <c r="H321" s="62"/>
      <c r="I321" s="193" t="s">
        <v>316</v>
      </c>
      <c r="J321" s="198"/>
      <c r="K321" s="198"/>
      <c r="L321" s="198"/>
      <c r="M321" s="199"/>
      <c r="N321" s="6"/>
      <c r="O321" s="49">
        <f t="shared" si="84"/>
        <v>0</v>
      </c>
      <c r="P321" s="168" t="str">
        <f t="shared" si="90"/>
        <v xml:space="preserve"> </v>
      </c>
    </row>
    <row r="322" spans="1:18" x14ac:dyDescent="0.2">
      <c r="A322" s="40" t="s">
        <v>108</v>
      </c>
      <c r="B322" s="62"/>
      <c r="C322" s="62"/>
      <c r="D322" s="62"/>
      <c r="E322" s="62"/>
      <c r="F322" s="62"/>
      <c r="H322" s="62"/>
      <c r="I322" s="193" t="s">
        <v>317</v>
      </c>
      <c r="J322" s="198"/>
      <c r="K322" s="198"/>
      <c r="L322" s="198"/>
      <c r="M322" s="199"/>
      <c r="N322" s="6"/>
      <c r="O322" s="49">
        <f t="shared" si="84"/>
        <v>0</v>
      </c>
      <c r="P322" s="168" t="str">
        <f t="shared" si="90"/>
        <v xml:space="preserve"> </v>
      </c>
    </row>
    <row r="323" spans="1:18" x14ac:dyDescent="0.2">
      <c r="H323" s="25"/>
      <c r="I323" s="193" t="s">
        <v>318</v>
      </c>
      <c r="J323" s="198"/>
      <c r="K323" s="198"/>
      <c r="L323" s="198"/>
      <c r="M323" s="199"/>
      <c r="N323" s="6"/>
      <c r="O323" s="49">
        <f t="shared" si="84"/>
        <v>0</v>
      </c>
      <c r="P323" s="168" t="str">
        <f t="shared" si="90"/>
        <v xml:space="preserve"> </v>
      </c>
    </row>
    <row r="324" spans="1:18" x14ac:dyDescent="0.2">
      <c r="H324" s="25"/>
      <c r="I324" s="193" t="s">
        <v>332</v>
      </c>
      <c r="J324" s="198"/>
      <c r="K324" s="198"/>
      <c r="L324" s="198"/>
      <c r="M324" s="199"/>
      <c r="N324" s="6"/>
      <c r="O324" s="49">
        <f t="shared" si="84"/>
        <v>0</v>
      </c>
      <c r="P324" s="168" t="str">
        <f t="shared" si="90"/>
        <v xml:space="preserve"> </v>
      </c>
    </row>
    <row r="325" spans="1:18" ht="12.75" customHeight="1" x14ac:dyDescent="0.2">
      <c r="H325" s="25"/>
      <c r="I325" s="193" t="s">
        <v>319</v>
      </c>
      <c r="J325" s="198"/>
      <c r="K325" s="198"/>
      <c r="L325" s="198"/>
      <c r="M325" s="199"/>
      <c r="N325" s="6"/>
      <c r="O325" s="49">
        <f t="shared" si="84"/>
        <v>0</v>
      </c>
      <c r="P325" s="168" t="str">
        <f t="shared" si="90"/>
        <v xml:space="preserve"> </v>
      </c>
    </row>
    <row r="326" spans="1:18" x14ac:dyDescent="0.2">
      <c r="H326" s="25"/>
      <c r="I326" s="193" t="s">
        <v>320</v>
      </c>
      <c r="J326" s="198"/>
      <c r="K326" s="198"/>
      <c r="L326" s="198"/>
      <c r="M326" s="199"/>
      <c r="N326" s="6"/>
      <c r="O326" s="49">
        <f t="shared" si="84"/>
        <v>0</v>
      </c>
      <c r="P326" s="168" t="str">
        <f t="shared" si="90"/>
        <v xml:space="preserve"> </v>
      </c>
    </row>
    <row r="327" spans="1:18" x14ac:dyDescent="0.2">
      <c r="H327" s="25"/>
      <c r="I327" s="193" t="s">
        <v>321</v>
      </c>
      <c r="J327" s="198"/>
      <c r="K327" s="198"/>
      <c r="L327" s="198"/>
      <c r="M327" s="199"/>
      <c r="N327" s="6"/>
      <c r="O327" s="49">
        <f t="shared" si="84"/>
        <v>0</v>
      </c>
      <c r="P327" s="168" t="str">
        <f t="shared" si="90"/>
        <v xml:space="preserve"> </v>
      </c>
    </row>
    <row r="328" spans="1:18" x14ac:dyDescent="0.2">
      <c r="H328" s="25"/>
      <c r="I328" s="203" t="s">
        <v>16</v>
      </c>
      <c r="J328" s="202"/>
      <c r="K328" s="202"/>
      <c r="L328" s="202"/>
      <c r="M328" s="273"/>
      <c r="N328" s="97">
        <f>E287</f>
        <v>0</v>
      </c>
      <c r="O328" s="50">
        <f t="shared" si="84"/>
        <v>0</v>
      </c>
      <c r="P328" s="83">
        <f>SUM(P286:P327)</f>
        <v>0</v>
      </c>
    </row>
    <row r="329" spans="1:18" x14ac:dyDescent="0.2">
      <c r="I329" s="40" t="s">
        <v>120</v>
      </c>
      <c r="K329" s="25"/>
      <c r="L329" s="25"/>
      <c r="M329" s="25"/>
    </row>
    <row r="330" spans="1:18" s="39" customFormat="1" ht="12.75" customHeight="1" x14ac:dyDescent="0.2">
      <c r="A330" s="53" t="str">
        <f>IF(O348=0,"","Summe der Einträge in jeder Zeile darf nicht höher sein als die Gesamtbeenderfallzahl aus Zelle K40")</f>
        <v/>
      </c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</row>
    <row r="331" spans="1:18" ht="12.75" customHeight="1" x14ac:dyDescent="0.2">
      <c r="A331" s="248" t="s">
        <v>434</v>
      </c>
      <c r="B331" s="249"/>
      <c r="C331" s="249"/>
      <c r="D331" s="250"/>
      <c r="E331" s="185" t="s">
        <v>368</v>
      </c>
      <c r="F331" s="247"/>
      <c r="G331" s="185" t="s">
        <v>369</v>
      </c>
      <c r="H331" s="186"/>
      <c r="I331" s="185" t="s">
        <v>370</v>
      </c>
      <c r="J331" s="247"/>
      <c r="K331" s="185" t="s">
        <v>371</v>
      </c>
      <c r="L331" s="247"/>
      <c r="M331" s="185" t="s">
        <v>16</v>
      </c>
      <c r="N331" s="247"/>
      <c r="Q331" s="39"/>
      <c r="R331" s="39"/>
    </row>
    <row r="332" spans="1:18" ht="12.75" customHeight="1" x14ac:dyDescent="0.2">
      <c r="A332" s="251"/>
      <c r="B332" s="252"/>
      <c r="C332" s="252"/>
      <c r="D332" s="253"/>
      <c r="E332" s="48" t="s">
        <v>15</v>
      </c>
      <c r="F332" s="48" t="s">
        <v>414</v>
      </c>
      <c r="G332" s="48" t="s">
        <v>15</v>
      </c>
      <c r="H332" s="48" t="s">
        <v>414</v>
      </c>
      <c r="I332" s="48" t="s">
        <v>15</v>
      </c>
      <c r="J332" s="48" t="s">
        <v>414</v>
      </c>
      <c r="K332" s="48" t="s">
        <v>15</v>
      </c>
      <c r="L332" s="48" t="s">
        <v>414</v>
      </c>
      <c r="M332" s="48" t="s">
        <v>15</v>
      </c>
      <c r="N332" s="48" t="s">
        <v>430</v>
      </c>
    </row>
    <row r="333" spans="1:18" ht="12.75" customHeight="1" x14ac:dyDescent="0.2">
      <c r="A333" s="197" t="s">
        <v>333</v>
      </c>
      <c r="B333" s="198"/>
      <c r="C333" s="198"/>
      <c r="D333" s="199"/>
      <c r="E333" s="17"/>
      <c r="F333" s="49">
        <f>IF($M333=0,0,E333/$M333)</f>
        <v>0</v>
      </c>
      <c r="G333" s="17"/>
      <c r="H333" s="49">
        <f>IF($M333=0,0,G333/$M333)</f>
        <v>0</v>
      </c>
      <c r="I333" s="17"/>
      <c r="J333" s="49">
        <f>IF($M333=0,0,I333/$M333)</f>
        <v>0</v>
      </c>
      <c r="K333" s="17"/>
      <c r="L333" s="49">
        <f>IF($M333=0,0,K333/$M333)</f>
        <v>0</v>
      </c>
      <c r="M333" s="103">
        <f t="shared" ref="M333:M347" si="92">E333+G333+I333+K333</f>
        <v>0</v>
      </c>
      <c r="N333" s="49">
        <f>IF($K$40=0,0,M333/$K$40)</f>
        <v>0</v>
      </c>
      <c r="O333" s="168" t="str">
        <f>IF(M333&gt;K$40,1,"")</f>
        <v/>
      </c>
    </row>
    <row r="334" spans="1:18" ht="12.75" customHeight="1" x14ac:dyDescent="0.2">
      <c r="A334" s="197" t="s">
        <v>334</v>
      </c>
      <c r="B334" s="198"/>
      <c r="C334" s="198"/>
      <c r="D334" s="199"/>
      <c r="E334" s="17"/>
      <c r="F334" s="49">
        <f t="shared" ref="F334:F347" si="93">IF($M334=0,0,E334/$M334)</f>
        <v>0</v>
      </c>
      <c r="G334" s="17"/>
      <c r="H334" s="49">
        <f t="shared" ref="H334:J347" si="94">IF($M334=0,0,G334/$M334)</f>
        <v>0</v>
      </c>
      <c r="I334" s="17"/>
      <c r="J334" s="49">
        <f t="shared" si="94"/>
        <v>0</v>
      </c>
      <c r="K334" s="17"/>
      <c r="L334" s="49">
        <f t="shared" ref="L334" si="95">IF($M334=0,0,K334/$M334)</f>
        <v>0</v>
      </c>
      <c r="M334" s="103">
        <f t="shared" si="92"/>
        <v>0</v>
      </c>
      <c r="N334" s="49">
        <f t="shared" ref="N334:N347" si="96">IF($K$40=0,0,M334/$K$40)</f>
        <v>0</v>
      </c>
      <c r="O334" s="168" t="str">
        <f t="shared" ref="O334:O347" si="97">IF(M334&gt;K$40,1,"")</f>
        <v/>
      </c>
    </row>
    <row r="335" spans="1:18" ht="12.75" customHeight="1" x14ac:dyDescent="0.2">
      <c r="A335" s="197" t="s">
        <v>335</v>
      </c>
      <c r="B335" s="198"/>
      <c r="C335" s="198"/>
      <c r="D335" s="199"/>
      <c r="E335" s="17"/>
      <c r="F335" s="49">
        <f t="shared" si="93"/>
        <v>0</v>
      </c>
      <c r="G335" s="17"/>
      <c r="H335" s="49">
        <f t="shared" si="94"/>
        <v>0</v>
      </c>
      <c r="I335" s="17"/>
      <c r="J335" s="49">
        <f t="shared" si="94"/>
        <v>0</v>
      </c>
      <c r="K335" s="17"/>
      <c r="L335" s="49">
        <f t="shared" ref="L335" si="98">IF($M335=0,0,K335/$M335)</f>
        <v>0</v>
      </c>
      <c r="M335" s="103">
        <f t="shared" si="92"/>
        <v>0</v>
      </c>
      <c r="N335" s="49">
        <f t="shared" si="96"/>
        <v>0</v>
      </c>
      <c r="O335" s="168" t="str">
        <f t="shared" si="97"/>
        <v/>
      </c>
    </row>
    <row r="336" spans="1:18" ht="12.75" customHeight="1" x14ac:dyDescent="0.2">
      <c r="A336" s="197" t="s">
        <v>357</v>
      </c>
      <c r="B336" s="198"/>
      <c r="C336" s="198"/>
      <c r="D336" s="199"/>
      <c r="E336" s="17"/>
      <c r="F336" s="49">
        <f t="shared" si="93"/>
        <v>0</v>
      </c>
      <c r="G336" s="17"/>
      <c r="H336" s="49">
        <f t="shared" si="94"/>
        <v>0</v>
      </c>
      <c r="I336" s="17"/>
      <c r="J336" s="49">
        <f t="shared" si="94"/>
        <v>0</v>
      </c>
      <c r="K336" s="17"/>
      <c r="L336" s="49">
        <f t="shared" ref="L336" si="99">IF($M336=0,0,K336/$M336)</f>
        <v>0</v>
      </c>
      <c r="M336" s="103">
        <f t="shared" si="92"/>
        <v>0</v>
      </c>
      <c r="N336" s="49">
        <f t="shared" si="96"/>
        <v>0</v>
      </c>
      <c r="O336" s="168" t="str">
        <f t="shared" si="97"/>
        <v/>
      </c>
    </row>
    <row r="337" spans="1:18" ht="12.75" customHeight="1" x14ac:dyDescent="0.2">
      <c r="A337" s="197" t="s">
        <v>336</v>
      </c>
      <c r="B337" s="198"/>
      <c r="C337" s="198"/>
      <c r="D337" s="199"/>
      <c r="E337" s="17"/>
      <c r="F337" s="49">
        <f t="shared" si="93"/>
        <v>0</v>
      </c>
      <c r="G337" s="17"/>
      <c r="H337" s="49">
        <f t="shared" si="94"/>
        <v>0</v>
      </c>
      <c r="I337" s="17"/>
      <c r="J337" s="49">
        <f t="shared" si="94"/>
        <v>0</v>
      </c>
      <c r="K337" s="17"/>
      <c r="L337" s="49">
        <f t="shared" ref="L337" si="100">IF($M337=0,0,K337/$M337)</f>
        <v>0</v>
      </c>
      <c r="M337" s="103">
        <f t="shared" si="92"/>
        <v>0</v>
      </c>
      <c r="N337" s="49">
        <f t="shared" si="96"/>
        <v>0</v>
      </c>
      <c r="O337" s="168" t="str">
        <f t="shared" si="97"/>
        <v/>
      </c>
    </row>
    <row r="338" spans="1:18" x14ac:dyDescent="0.2">
      <c r="A338" s="197" t="s">
        <v>337</v>
      </c>
      <c r="B338" s="198"/>
      <c r="C338" s="198"/>
      <c r="D338" s="199"/>
      <c r="E338" s="17"/>
      <c r="F338" s="49">
        <f t="shared" si="93"/>
        <v>0</v>
      </c>
      <c r="G338" s="17"/>
      <c r="H338" s="49">
        <f t="shared" si="94"/>
        <v>0</v>
      </c>
      <c r="I338" s="17"/>
      <c r="J338" s="49">
        <f t="shared" si="94"/>
        <v>0</v>
      </c>
      <c r="K338" s="17"/>
      <c r="L338" s="49">
        <f t="shared" ref="L338" si="101">IF($M338=0,0,K338/$M338)</f>
        <v>0</v>
      </c>
      <c r="M338" s="103">
        <f t="shared" si="92"/>
        <v>0</v>
      </c>
      <c r="N338" s="49">
        <f t="shared" si="96"/>
        <v>0</v>
      </c>
      <c r="O338" s="168" t="str">
        <f t="shared" si="97"/>
        <v/>
      </c>
    </row>
    <row r="339" spans="1:18" ht="12.75" customHeight="1" x14ac:dyDescent="0.2">
      <c r="A339" s="197" t="s">
        <v>338</v>
      </c>
      <c r="B339" s="198"/>
      <c r="C339" s="198"/>
      <c r="D339" s="199"/>
      <c r="E339" s="17"/>
      <c r="F339" s="49">
        <f t="shared" si="93"/>
        <v>0</v>
      </c>
      <c r="G339" s="17"/>
      <c r="H339" s="49">
        <f t="shared" si="94"/>
        <v>0</v>
      </c>
      <c r="I339" s="17"/>
      <c r="J339" s="49">
        <f t="shared" si="94"/>
        <v>0</v>
      </c>
      <c r="K339" s="17"/>
      <c r="L339" s="49">
        <f t="shared" ref="L339" si="102">IF($M339=0,0,K339/$M339)</f>
        <v>0</v>
      </c>
      <c r="M339" s="103">
        <f t="shared" si="92"/>
        <v>0</v>
      </c>
      <c r="N339" s="49">
        <f t="shared" si="96"/>
        <v>0</v>
      </c>
      <c r="O339" s="168" t="str">
        <f t="shared" si="97"/>
        <v/>
      </c>
    </row>
    <row r="340" spans="1:18" ht="15.75" customHeight="1" x14ac:dyDescent="0.2">
      <c r="A340" s="197" t="s">
        <v>339</v>
      </c>
      <c r="B340" s="198"/>
      <c r="C340" s="198"/>
      <c r="D340" s="199"/>
      <c r="E340" s="17"/>
      <c r="F340" s="49">
        <f t="shared" si="93"/>
        <v>0</v>
      </c>
      <c r="G340" s="17"/>
      <c r="H340" s="49">
        <f t="shared" si="94"/>
        <v>0</v>
      </c>
      <c r="I340" s="17"/>
      <c r="J340" s="49">
        <f t="shared" si="94"/>
        <v>0</v>
      </c>
      <c r="K340" s="17"/>
      <c r="L340" s="49">
        <f t="shared" ref="L340" si="103">IF($M340=0,0,K340/$M340)</f>
        <v>0</v>
      </c>
      <c r="M340" s="103">
        <f t="shared" si="92"/>
        <v>0</v>
      </c>
      <c r="N340" s="49">
        <f t="shared" si="96"/>
        <v>0</v>
      </c>
      <c r="O340" s="168" t="str">
        <f t="shared" si="97"/>
        <v/>
      </c>
    </row>
    <row r="341" spans="1:18" x14ac:dyDescent="0.2">
      <c r="A341" s="197" t="s">
        <v>340</v>
      </c>
      <c r="B341" s="198"/>
      <c r="C341" s="198"/>
      <c r="D341" s="199"/>
      <c r="E341" s="17"/>
      <c r="F341" s="49">
        <f t="shared" si="93"/>
        <v>0</v>
      </c>
      <c r="G341" s="17"/>
      <c r="H341" s="49">
        <f t="shared" si="94"/>
        <v>0</v>
      </c>
      <c r="I341" s="17"/>
      <c r="J341" s="49">
        <f t="shared" si="94"/>
        <v>0</v>
      </c>
      <c r="K341" s="17"/>
      <c r="L341" s="49">
        <f t="shared" ref="L341" si="104">IF($M341=0,0,K341/$M341)</f>
        <v>0</v>
      </c>
      <c r="M341" s="103">
        <f t="shared" si="92"/>
        <v>0</v>
      </c>
      <c r="N341" s="49">
        <f t="shared" si="96"/>
        <v>0</v>
      </c>
      <c r="O341" s="168" t="str">
        <f t="shared" si="97"/>
        <v/>
      </c>
    </row>
    <row r="342" spans="1:18" x14ac:dyDescent="0.2">
      <c r="A342" s="197" t="s">
        <v>341</v>
      </c>
      <c r="B342" s="198"/>
      <c r="C342" s="198"/>
      <c r="D342" s="199"/>
      <c r="E342" s="17"/>
      <c r="F342" s="49">
        <f t="shared" si="93"/>
        <v>0</v>
      </c>
      <c r="G342" s="17"/>
      <c r="H342" s="49">
        <f t="shared" si="94"/>
        <v>0</v>
      </c>
      <c r="I342" s="17"/>
      <c r="J342" s="49">
        <f t="shared" si="94"/>
        <v>0</v>
      </c>
      <c r="K342" s="17"/>
      <c r="L342" s="49">
        <f t="shared" ref="L342" si="105">IF($M342=0,0,K342/$M342)</f>
        <v>0</v>
      </c>
      <c r="M342" s="103">
        <f t="shared" si="92"/>
        <v>0</v>
      </c>
      <c r="N342" s="49">
        <f t="shared" si="96"/>
        <v>0</v>
      </c>
      <c r="O342" s="168" t="str">
        <f t="shared" si="97"/>
        <v/>
      </c>
    </row>
    <row r="343" spans="1:18" ht="15.75" customHeight="1" x14ac:dyDescent="0.2">
      <c r="A343" s="197" t="s">
        <v>342</v>
      </c>
      <c r="B343" s="198"/>
      <c r="C343" s="198"/>
      <c r="D343" s="199"/>
      <c r="E343" s="17"/>
      <c r="F343" s="49">
        <f t="shared" si="93"/>
        <v>0</v>
      </c>
      <c r="G343" s="17"/>
      <c r="H343" s="49">
        <f t="shared" si="94"/>
        <v>0</v>
      </c>
      <c r="I343" s="17"/>
      <c r="J343" s="49">
        <f t="shared" si="94"/>
        <v>0</v>
      </c>
      <c r="K343" s="17"/>
      <c r="L343" s="49">
        <f t="shared" ref="L343" si="106">IF($M343=0,0,K343/$M343)</f>
        <v>0</v>
      </c>
      <c r="M343" s="103">
        <f t="shared" si="92"/>
        <v>0</v>
      </c>
      <c r="N343" s="49">
        <f t="shared" si="96"/>
        <v>0</v>
      </c>
      <c r="O343" s="168" t="str">
        <f t="shared" si="97"/>
        <v/>
      </c>
      <c r="P343" s="104"/>
    </row>
    <row r="344" spans="1:18" ht="15.75" customHeight="1" x14ac:dyDescent="0.2">
      <c r="A344" s="197" t="s">
        <v>343</v>
      </c>
      <c r="B344" s="198"/>
      <c r="C344" s="198"/>
      <c r="D344" s="199"/>
      <c r="E344" s="17"/>
      <c r="F344" s="49">
        <f t="shared" si="93"/>
        <v>0</v>
      </c>
      <c r="G344" s="17"/>
      <c r="H344" s="49">
        <f t="shared" si="94"/>
        <v>0</v>
      </c>
      <c r="I344" s="17"/>
      <c r="J344" s="49">
        <f t="shared" si="94"/>
        <v>0</v>
      </c>
      <c r="K344" s="17"/>
      <c r="L344" s="49">
        <f t="shared" ref="L344" si="107">IF($M344=0,0,K344/$M344)</f>
        <v>0</v>
      </c>
      <c r="M344" s="103">
        <f t="shared" si="92"/>
        <v>0</v>
      </c>
      <c r="N344" s="49">
        <f t="shared" si="96"/>
        <v>0</v>
      </c>
      <c r="O344" s="168" t="str">
        <f t="shared" si="97"/>
        <v/>
      </c>
    </row>
    <row r="345" spans="1:18" x14ac:dyDescent="0.2">
      <c r="A345" s="197" t="s">
        <v>344</v>
      </c>
      <c r="B345" s="198"/>
      <c r="C345" s="198"/>
      <c r="D345" s="199"/>
      <c r="E345" s="17"/>
      <c r="F345" s="49">
        <f t="shared" si="93"/>
        <v>0</v>
      </c>
      <c r="G345" s="17"/>
      <c r="H345" s="49">
        <f t="shared" si="94"/>
        <v>0</v>
      </c>
      <c r="I345" s="17"/>
      <c r="J345" s="49">
        <f t="shared" si="94"/>
        <v>0</v>
      </c>
      <c r="K345" s="17"/>
      <c r="L345" s="49">
        <f t="shared" ref="L345" si="108">IF($M345=0,0,K345/$M345)</f>
        <v>0</v>
      </c>
      <c r="M345" s="103">
        <f t="shared" si="92"/>
        <v>0</v>
      </c>
      <c r="N345" s="49">
        <f t="shared" si="96"/>
        <v>0</v>
      </c>
      <c r="O345" s="168" t="str">
        <f t="shared" si="97"/>
        <v/>
      </c>
    </row>
    <row r="346" spans="1:18" x14ac:dyDescent="0.2">
      <c r="A346" s="197" t="s">
        <v>345</v>
      </c>
      <c r="B346" s="198"/>
      <c r="C346" s="198"/>
      <c r="D346" s="199"/>
      <c r="E346" s="17"/>
      <c r="F346" s="49">
        <f t="shared" si="93"/>
        <v>0</v>
      </c>
      <c r="G346" s="17"/>
      <c r="H346" s="49">
        <f t="shared" si="94"/>
        <v>0</v>
      </c>
      <c r="I346" s="17"/>
      <c r="J346" s="49">
        <f t="shared" si="94"/>
        <v>0</v>
      </c>
      <c r="K346" s="17"/>
      <c r="L346" s="49">
        <f t="shared" ref="L346" si="109">IF($M346=0,0,K346/$M346)</f>
        <v>0</v>
      </c>
      <c r="M346" s="103">
        <f t="shared" si="92"/>
        <v>0</v>
      </c>
      <c r="N346" s="49">
        <f t="shared" si="96"/>
        <v>0</v>
      </c>
      <c r="O346" s="168" t="str">
        <f t="shared" si="97"/>
        <v/>
      </c>
    </row>
    <row r="347" spans="1:18" x14ac:dyDescent="0.2">
      <c r="A347" s="197" t="s">
        <v>346</v>
      </c>
      <c r="B347" s="198"/>
      <c r="C347" s="198"/>
      <c r="D347" s="199"/>
      <c r="E347" s="17"/>
      <c r="F347" s="49">
        <f t="shared" si="93"/>
        <v>0</v>
      </c>
      <c r="G347" s="17"/>
      <c r="H347" s="49">
        <f t="shared" si="94"/>
        <v>0</v>
      </c>
      <c r="I347" s="17"/>
      <c r="J347" s="49">
        <f t="shared" si="94"/>
        <v>0</v>
      </c>
      <c r="K347" s="17"/>
      <c r="L347" s="49">
        <f t="shared" ref="L347" si="110">IF($M347=0,0,K347/$M347)</f>
        <v>0</v>
      </c>
      <c r="M347" s="103">
        <f t="shared" si="92"/>
        <v>0</v>
      </c>
      <c r="N347" s="49">
        <f t="shared" si="96"/>
        <v>0</v>
      </c>
      <c r="O347" s="168" t="str">
        <f t="shared" si="97"/>
        <v/>
      </c>
      <c r="P347" s="104"/>
    </row>
    <row r="348" spans="1:18" x14ac:dyDescent="0.2">
      <c r="A348" s="40" t="s">
        <v>433</v>
      </c>
      <c r="B348" s="62"/>
      <c r="C348" s="62"/>
      <c r="D348" s="62"/>
      <c r="E348" s="40" t="s">
        <v>432</v>
      </c>
      <c r="F348" s="62"/>
      <c r="G348" s="62"/>
      <c r="I348" s="40" t="s">
        <v>431</v>
      </c>
      <c r="O348" s="83">
        <f>SUM(O333:O347)</f>
        <v>0</v>
      </c>
    </row>
    <row r="349" spans="1:18" s="104" customFormat="1" x14ac:dyDescent="0.2">
      <c r="A349" s="40"/>
      <c r="B349" s="62"/>
      <c r="C349" s="62"/>
      <c r="D349" s="62"/>
      <c r="E349" s="62"/>
      <c r="F349" s="62"/>
      <c r="G349" s="62"/>
      <c r="H349" s="23"/>
      <c r="K349" s="105"/>
      <c r="L349" s="105"/>
      <c r="M349" s="105"/>
      <c r="Q349" s="23"/>
      <c r="R349" s="23"/>
    </row>
    <row r="350" spans="1:18" s="104" customFormat="1" x14ac:dyDescent="0.2">
      <c r="A350" s="106" t="s">
        <v>378</v>
      </c>
      <c r="B350" s="107"/>
      <c r="C350" s="107"/>
      <c r="D350" s="107"/>
      <c r="E350" s="107"/>
      <c r="F350" s="107"/>
      <c r="G350" s="107"/>
      <c r="K350" s="105"/>
      <c r="L350" s="105"/>
      <c r="M350" s="105"/>
    </row>
    <row r="351" spans="1:18" s="104" customFormat="1" x14ac:dyDescent="0.2">
      <c r="A351" s="187" t="s">
        <v>154</v>
      </c>
      <c r="B351" s="188"/>
      <c r="C351" s="188"/>
      <c r="D351" s="188"/>
      <c r="E351" s="188"/>
      <c r="F351" s="188"/>
      <c r="G351" s="188"/>
      <c r="H351" s="189"/>
      <c r="I351" s="245" t="s">
        <v>15</v>
      </c>
      <c r="J351" s="245" t="s">
        <v>68</v>
      </c>
      <c r="K351" s="393" t="s">
        <v>67</v>
      </c>
      <c r="L351" s="393"/>
      <c r="M351" s="393"/>
    </row>
    <row r="352" spans="1:18" s="104" customFormat="1" ht="12.75" customHeight="1" x14ac:dyDescent="0.2">
      <c r="A352" s="190"/>
      <c r="B352" s="191"/>
      <c r="C352" s="191"/>
      <c r="D352" s="191"/>
      <c r="E352" s="191"/>
      <c r="F352" s="191"/>
      <c r="G352" s="191"/>
      <c r="H352" s="192"/>
      <c r="I352" s="246"/>
      <c r="J352" s="246" t="s">
        <v>68</v>
      </c>
      <c r="K352" s="108" t="s">
        <v>128</v>
      </c>
      <c r="L352" s="390" t="s">
        <v>129</v>
      </c>
      <c r="M352" s="391"/>
    </row>
    <row r="353" spans="1:22" s="104" customFormat="1" ht="12.75" customHeight="1" x14ac:dyDescent="0.2">
      <c r="A353" s="193" t="s">
        <v>110</v>
      </c>
      <c r="B353" s="235"/>
      <c r="C353" s="235"/>
      <c r="D353" s="235"/>
      <c r="E353" s="235"/>
      <c r="F353" s="235"/>
      <c r="G353" s="235"/>
      <c r="H353" s="235"/>
      <c r="I353" s="235"/>
      <c r="J353" s="236"/>
      <c r="K353" s="109">
        <f>K377*82</f>
        <v>0</v>
      </c>
      <c r="L353" s="210" t="str">
        <f>IF(K$377=0,"0,00",K353/K$377)</f>
        <v>0,00</v>
      </c>
      <c r="M353" s="211"/>
    </row>
    <row r="354" spans="1:22" s="104" customFormat="1" ht="12.75" customHeight="1" x14ac:dyDescent="0.2">
      <c r="A354" s="193" t="s">
        <v>443</v>
      </c>
      <c r="B354" s="235"/>
      <c r="C354" s="235"/>
      <c r="D354" s="235"/>
      <c r="E354" s="235"/>
      <c r="F354" s="235"/>
      <c r="G354" s="235"/>
      <c r="H354" s="235"/>
      <c r="I354" s="235"/>
      <c r="J354" s="236"/>
      <c r="K354" s="3"/>
      <c r="L354" s="210" t="str">
        <f t="shared" ref="L354:L366" si="111">IF(K$377=0,"0,00",K354/K$377)</f>
        <v>0,00</v>
      </c>
      <c r="M354" s="211"/>
    </row>
    <row r="355" spans="1:22" s="104" customFormat="1" ht="12.75" customHeight="1" x14ac:dyDescent="0.2">
      <c r="A355" s="193" t="s">
        <v>100</v>
      </c>
      <c r="B355" s="237"/>
      <c r="C355" s="237"/>
      <c r="D355" s="237"/>
      <c r="E355" s="237"/>
      <c r="F355" s="237"/>
      <c r="G355" s="237"/>
      <c r="H355" s="238"/>
      <c r="I355" s="2"/>
      <c r="J355" s="110">
        <v>1.25</v>
      </c>
      <c r="K355" s="111">
        <f>I355*J355</f>
        <v>0</v>
      </c>
      <c r="L355" s="210" t="str">
        <f t="shared" si="111"/>
        <v>0,00</v>
      </c>
      <c r="M355" s="211"/>
    </row>
    <row r="356" spans="1:22" s="104" customFormat="1" ht="12.75" customHeight="1" x14ac:dyDescent="0.2">
      <c r="A356" s="193" t="s">
        <v>167</v>
      </c>
      <c r="B356" s="235"/>
      <c r="C356" s="235"/>
      <c r="D356" s="235"/>
      <c r="E356" s="235"/>
      <c r="F356" s="235"/>
      <c r="G356" s="235"/>
      <c r="H356" s="235"/>
      <c r="I356" s="235"/>
      <c r="J356" s="236"/>
      <c r="K356" s="3"/>
      <c r="L356" s="210" t="str">
        <f t="shared" si="111"/>
        <v>0,00</v>
      </c>
      <c r="M356" s="211"/>
    </row>
    <row r="357" spans="1:22" s="104" customFormat="1" ht="12.75" customHeight="1" x14ac:dyDescent="0.2">
      <c r="A357" s="193" t="s">
        <v>101</v>
      </c>
      <c r="B357" s="194"/>
      <c r="C357" s="194"/>
      <c r="D357" s="194"/>
      <c r="E357" s="194"/>
      <c r="F357" s="194"/>
      <c r="G357" s="194"/>
      <c r="H357" s="195"/>
      <c r="I357" s="2"/>
      <c r="J357" s="112">
        <v>1.25</v>
      </c>
      <c r="K357" s="111">
        <f>I357*J357</f>
        <v>0</v>
      </c>
      <c r="L357" s="210" t="str">
        <f t="shared" si="111"/>
        <v>0,00</v>
      </c>
      <c r="M357" s="211"/>
    </row>
    <row r="358" spans="1:22" s="104" customFormat="1" ht="12.75" customHeight="1" x14ac:dyDescent="0.2">
      <c r="A358" s="193" t="s">
        <v>168</v>
      </c>
      <c r="B358" s="235"/>
      <c r="C358" s="235"/>
      <c r="D358" s="235"/>
      <c r="E358" s="235"/>
      <c r="F358" s="235"/>
      <c r="G358" s="235"/>
      <c r="H358" s="235"/>
      <c r="I358" s="235"/>
      <c r="J358" s="236"/>
      <c r="K358" s="3"/>
      <c r="L358" s="210" t="str">
        <f t="shared" si="111"/>
        <v>0,00</v>
      </c>
      <c r="M358" s="211"/>
    </row>
    <row r="359" spans="1:22" s="104" customFormat="1" ht="12.75" customHeight="1" x14ac:dyDescent="0.2">
      <c r="A359" s="193" t="s">
        <v>102</v>
      </c>
      <c r="B359" s="194"/>
      <c r="C359" s="194"/>
      <c r="D359" s="194"/>
      <c r="E359" s="194"/>
      <c r="F359" s="194"/>
      <c r="G359" s="194"/>
      <c r="H359" s="195"/>
      <c r="I359" s="2"/>
      <c r="J359" s="110">
        <v>1.5</v>
      </c>
      <c r="K359" s="111">
        <f>I359*J359</f>
        <v>0</v>
      </c>
      <c r="L359" s="210" t="str">
        <f t="shared" si="111"/>
        <v>0,00</v>
      </c>
      <c r="M359" s="211"/>
    </row>
    <row r="360" spans="1:22" s="104" customFormat="1" ht="12.75" customHeight="1" x14ac:dyDescent="0.2">
      <c r="A360" s="193" t="s">
        <v>103</v>
      </c>
      <c r="B360" s="194"/>
      <c r="C360" s="194"/>
      <c r="D360" s="194"/>
      <c r="E360" s="194"/>
      <c r="F360" s="194"/>
      <c r="G360" s="194"/>
      <c r="H360" s="195"/>
      <c r="I360" s="2"/>
      <c r="J360" s="110">
        <v>0.5</v>
      </c>
      <c r="K360" s="111">
        <f>I360*J360</f>
        <v>0</v>
      </c>
      <c r="L360" s="210" t="str">
        <f t="shared" si="111"/>
        <v>0,00</v>
      </c>
      <c r="M360" s="211"/>
    </row>
    <row r="361" spans="1:22" s="104" customFormat="1" ht="12.75" customHeight="1" x14ac:dyDescent="0.2">
      <c r="A361" s="193" t="s">
        <v>169</v>
      </c>
      <c r="B361" s="235"/>
      <c r="C361" s="235"/>
      <c r="D361" s="235"/>
      <c r="E361" s="235"/>
      <c r="F361" s="235"/>
      <c r="G361" s="235"/>
      <c r="H361" s="235"/>
      <c r="I361" s="235"/>
      <c r="J361" s="236"/>
      <c r="K361" s="3"/>
      <c r="L361" s="210" t="str">
        <f t="shared" si="111"/>
        <v>0,00</v>
      </c>
      <c r="M361" s="211"/>
    </row>
    <row r="362" spans="1:22" s="104" customFormat="1" ht="12.75" customHeight="1" x14ac:dyDescent="0.2">
      <c r="A362" s="193" t="s">
        <v>104</v>
      </c>
      <c r="B362" s="194"/>
      <c r="C362" s="194"/>
      <c r="D362" s="194"/>
      <c r="E362" s="194"/>
      <c r="F362" s="194"/>
      <c r="G362" s="194"/>
      <c r="H362" s="195"/>
      <c r="I362" s="2"/>
      <c r="J362" s="113">
        <v>1.25</v>
      </c>
      <c r="K362" s="111">
        <f>I362*J362</f>
        <v>0</v>
      </c>
      <c r="L362" s="210" t="str">
        <f t="shared" si="111"/>
        <v>0,00</v>
      </c>
      <c r="M362" s="211"/>
    </row>
    <row r="363" spans="1:22" s="104" customFormat="1" ht="12.75" customHeight="1" x14ac:dyDescent="0.2">
      <c r="A363" s="193" t="s">
        <v>153</v>
      </c>
      <c r="B363" s="194"/>
      <c r="C363" s="194"/>
      <c r="D363" s="194"/>
      <c r="E363" s="194"/>
      <c r="F363" s="194"/>
      <c r="G363" s="194"/>
      <c r="H363" s="195"/>
      <c r="I363" s="2"/>
      <c r="J363" s="113">
        <v>1.25</v>
      </c>
      <c r="K363" s="111">
        <f>I363*J363</f>
        <v>0</v>
      </c>
      <c r="L363" s="210" t="str">
        <f t="shared" si="111"/>
        <v>0,00</v>
      </c>
      <c r="M363" s="211"/>
      <c r="N363" s="114"/>
      <c r="O363" s="114"/>
      <c r="P363" s="114"/>
    </row>
    <row r="364" spans="1:22" s="104" customFormat="1" ht="12.75" customHeight="1" x14ac:dyDescent="0.2">
      <c r="A364" s="193" t="s">
        <v>156</v>
      </c>
      <c r="B364" s="235"/>
      <c r="C364" s="235"/>
      <c r="D364" s="235"/>
      <c r="E364" s="235"/>
      <c r="F364" s="235"/>
      <c r="G364" s="235"/>
      <c r="H364" s="235"/>
      <c r="I364" s="235"/>
      <c r="J364" s="236"/>
      <c r="K364" s="5"/>
      <c r="L364" s="210" t="str">
        <f t="shared" si="111"/>
        <v>0,00</v>
      </c>
      <c r="M364" s="211"/>
    </row>
    <row r="365" spans="1:22" s="104" customFormat="1" ht="12.75" customHeight="1" x14ac:dyDescent="0.2">
      <c r="A365" s="193" t="s">
        <v>113</v>
      </c>
      <c r="B365" s="235"/>
      <c r="C365" s="235"/>
      <c r="D365" s="235"/>
      <c r="E365" s="235"/>
      <c r="F365" s="235"/>
      <c r="G365" s="235"/>
      <c r="H365" s="236"/>
      <c r="I365" s="2"/>
      <c r="J365" s="110">
        <v>1.25</v>
      </c>
      <c r="K365" s="111">
        <f>I365*J365</f>
        <v>0</v>
      </c>
      <c r="L365" s="210" t="str">
        <f t="shared" si="111"/>
        <v>0,00</v>
      </c>
      <c r="M365" s="211"/>
      <c r="S365" s="105"/>
      <c r="T365" s="105"/>
      <c r="U365" s="105"/>
      <c r="V365" s="105"/>
    </row>
    <row r="366" spans="1:22" s="104" customFormat="1" ht="12.75" customHeight="1" x14ac:dyDescent="0.2">
      <c r="A366" s="193" t="s">
        <v>109</v>
      </c>
      <c r="B366" s="235"/>
      <c r="C366" s="235"/>
      <c r="D366" s="235"/>
      <c r="E366" s="235"/>
      <c r="F366" s="235"/>
      <c r="G366" s="235"/>
      <c r="H366" s="235"/>
      <c r="I366" s="235"/>
      <c r="J366" s="236"/>
      <c r="K366" s="2"/>
      <c r="L366" s="210" t="str">
        <f t="shared" si="111"/>
        <v>0,00</v>
      </c>
      <c r="M366" s="211"/>
      <c r="Q366" s="105"/>
      <c r="R366" s="105"/>
    </row>
    <row r="367" spans="1:22" s="104" customFormat="1" ht="12.75" customHeight="1" x14ac:dyDescent="0.2">
      <c r="A367" s="193" t="s">
        <v>121</v>
      </c>
      <c r="B367" s="235"/>
      <c r="C367" s="235"/>
      <c r="D367" s="235"/>
      <c r="E367" s="235"/>
      <c r="F367" s="235"/>
      <c r="G367" s="235"/>
      <c r="H367" s="235"/>
      <c r="I367" s="235"/>
      <c r="J367" s="236"/>
      <c r="K367" s="4"/>
    </row>
    <row r="368" spans="1:22" s="104" customFormat="1" x14ac:dyDescent="0.2">
      <c r="A368" s="115" t="s">
        <v>166</v>
      </c>
      <c r="B368" s="116"/>
      <c r="C368" s="116"/>
      <c r="D368" s="116"/>
      <c r="E368" s="116"/>
      <c r="F368" s="116"/>
      <c r="G368" s="116"/>
      <c r="H368" s="116"/>
      <c r="I368" s="116"/>
      <c r="J368" s="116"/>
    </row>
    <row r="369" spans="1:18" s="114" customFormat="1" x14ac:dyDescent="0.2">
      <c r="A369" s="115" t="s">
        <v>152</v>
      </c>
      <c r="B369" s="116"/>
      <c r="C369" s="116"/>
      <c r="D369" s="116"/>
      <c r="E369" s="116"/>
      <c r="F369" s="116"/>
      <c r="G369" s="116"/>
      <c r="H369" s="116"/>
      <c r="I369" s="116"/>
      <c r="J369" s="116"/>
      <c r="K369" s="104"/>
      <c r="L369" s="104"/>
      <c r="M369" s="104"/>
      <c r="N369" s="104"/>
      <c r="O369" s="104"/>
      <c r="P369" s="104"/>
      <c r="Q369" s="104"/>
      <c r="R369" s="104"/>
    </row>
    <row r="370" spans="1:18" s="104" customFormat="1" ht="12.75" customHeight="1" x14ac:dyDescent="0.2">
      <c r="A370" s="115" t="s">
        <v>170</v>
      </c>
      <c r="B370" s="116"/>
      <c r="C370" s="116"/>
      <c r="D370" s="116"/>
      <c r="E370" s="116"/>
      <c r="F370" s="116"/>
      <c r="G370" s="116"/>
      <c r="H370" s="116"/>
      <c r="I370" s="117"/>
      <c r="J370" s="117"/>
      <c r="K370" s="114"/>
      <c r="L370" s="114"/>
      <c r="M370" s="114"/>
      <c r="Q370" s="114"/>
      <c r="R370" s="114"/>
    </row>
    <row r="371" spans="1:18" s="104" customFormat="1" ht="12.75" customHeight="1" x14ac:dyDescent="0.2">
      <c r="A371" s="115"/>
      <c r="B371" s="116"/>
      <c r="C371" s="116"/>
      <c r="D371" s="116"/>
      <c r="E371" s="116"/>
      <c r="F371" s="116"/>
      <c r="G371" s="116"/>
      <c r="H371" s="116"/>
      <c r="I371" s="117"/>
      <c r="J371" s="117"/>
      <c r="K371" s="114"/>
      <c r="L371" s="114"/>
      <c r="M371" s="114"/>
      <c r="Q371" s="114"/>
      <c r="R371" s="114"/>
    </row>
    <row r="372" spans="1:18" s="104" customFormat="1" ht="12.75" customHeight="1" x14ac:dyDescent="0.2">
      <c r="A372" s="182" t="s">
        <v>175</v>
      </c>
      <c r="B372" s="183"/>
      <c r="C372" s="183"/>
      <c r="D372" s="183"/>
      <c r="E372" s="183"/>
      <c r="F372" s="183"/>
      <c r="G372" s="183"/>
      <c r="H372" s="184"/>
      <c r="I372" s="233"/>
      <c r="J372" s="234"/>
      <c r="K372" s="22"/>
      <c r="L372" s="118" t="s">
        <v>147</v>
      </c>
    </row>
    <row r="373" spans="1:18" s="104" customFormat="1" ht="12.75" customHeight="1" x14ac:dyDescent="0.2">
      <c r="A373" s="182" t="s">
        <v>415</v>
      </c>
      <c r="B373" s="196"/>
      <c r="C373" s="196"/>
      <c r="D373" s="196"/>
      <c r="E373" s="183"/>
      <c r="F373" s="119" t="s">
        <v>416</v>
      </c>
      <c r="G373" s="119"/>
      <c r="H373" s="120"/>
      <c r="I373" s="21">
        <v>38.5</v>
      </c>
      <c r="J373" s="121" t="s">
        <v>417</v>
      </c>
      <c r="K373" s="122">
        <f>40.987*I373/100*70</f>
        <v>1104.5996500000001</v>
      </c>
      <c r="L373" s="118" t="s">
        <v>67</v>
      </c>
    </row>
    <row r="374" spans="1:18" s="104" customFormat="1" ht="12.75" customHeight="1" x14ac:dyDescent="0.2">
      <c r="A374" s="182" t="s">
        <v>176</v>
      </c>
      <c r="B374" s="183"/>
      <c r="C374" s="183"/>
      <c r="D374" s="183"/>
      <c r="E374" s="183"/>
      <c r="F374" s="183"/>
      <c r="G374" s="183"/>
      <c r="H374" s="184"/>
      <c r="I374" s="232"/>
      <c r="J374" s="195"/>
      <c r="K374" s="122">
        <f>K372*K373</f>
        <v>0</v>
      </c>
      <c r="L374" s="118" t="s">
        <v>67</v>
      </c>
    </row>
    <row r="375" spans="1:18" s="104" customFormat="1" ht="12.75" customHeight="1" x14ac:dyDescent="0.2">
      <c r="A375" s="182" t="s">
        <v>145</v>
      </c>
      <c r="B375" s="183"/>
      <c r="C375" s="183"/>
      <c r="D375" s="183"/>
      <c r="E375" s="183"/>
      <c r="F375" s="183"/>
      <c r="G375" s="183"/>
      <c r="H375" s="184"/>
      <c r="I375" s="232"/>
      <c r="J375" s="195"/>
      <c r="K375" s="22"/>
      <c r="L375" s="118" t="s">
        <v>67</v>
      </c>
      <c r="M375" s="123" t="b">
        <f>AND(K375&gt;0,ISBLANK(A386))</f>
        <v>0</v>
      </c>
    </row>
    <row r="376" spans="1:18" s="104" customFormat="1" ht="12.75" customHeight="1" x14ac:dyDescent="0.2">
      <c r="A376" s="182" t="s">
        <v>144</v>
      </c>
      <c r="B376" s="183"/>
      <c r="C376" s="183"/>
      <c r="D376" s="183"/>
      <c r="E376" s="183"/>
      <c r="F376" s="183"/>
      <c r="G376" s="183"/>
      <c r="H376" s="184"/>
      <c r="I376" s="232"/>
      <c r="J376" s="195"/>
      <c r="K376" s="122">
        <f>K374-K375</f>
        <v>0</v>
      </c>
      <c r="L376" s="118" t="s">
        <v>67</v>
      </c>
    </row>
    <row r="377" spans="1:18" s="104" customFormat="1" ht="12.75" customHeight="1" x14ac:dyDescent="0.2">
      <c r="A377" s="182" t="s">
        <v>146</v>
      </c>
      <c r="B377" s="183"/>
      <c r="C377" s="183"/>
      <c r="D377" s="183"/>
      <c r="E377" s="183"/>
      <c r="F377" s="183"/>
      <c r="G377" s="183"/>
      <c r="H377" s="184"/>
      <c r="I377" s="232"/>
      <c r="J377" s="195"/>
      <c r="K377" s="122">
        <f>IF(K373=0,0,K376/K373)</f>
        <v>0</v>
      </c>
      <c r="L377" s="118" t="s">
        <v>147</v>
      </c>
    </row>
    <row r="378" spans="1:18" s="104" customFormat="1" ht="12.75" customHeight="1" x14ac:dyDescent="0.2">
      <c r="A378" s="182" t="s">
        <v>177</v>
      </c>
      <c r="B378" s="183"/>
      <c r="C378" s="183"/>
      <c r="D378" s="183"/>
      <c r="E378" s="183"/>
      <c r="F378" s="183"/>
      <c r="G378" s="183"/>
      <c r="H378" s="184"/>
      <c r="I378" s="232"/>
      <c r="J378" s="195"/>
      <c r="K378" s="122">
        <f>SUM(K353:K366)</f>
        <v>0</v>
      </c>
      <c r="L378" s="118" t="s">
        <v>67</v>
      </c>
    </row>
    <row r="379" spans="1:18" s="104" customFormat="1" ht="12.75" customHeight="1" x14ac:dyDescent="0.2">
      <c r="A379" s="182" t="s">
        <v>178</v>
      </c>
      <c r="B379" s="183"/>
      <c r="C379" s="183"/>
      <c r="D379" s="183"/>
      <c r="E379" s="183"/>
      <c r="F379" s="183"/>
      <c r="G379" s="183"/>
      <c r="H379" s="184"/>
      <c r="I379" s="232"/>
      <c r="J379" s="195"/>
      <c r="K379" s="122">
        <f>IF(K373=0,0,K378/K373)</f>
        <v>0</v>
      </c>
      <c r="L379" s="118" t="s">
        <v>147</v>
      </c>
    </row>
    <row r="380" spans="1:18" s="104" customFormat="1" ht="12.75" customHeight="1" x14ac:dyDescent="0.2">
      <c r="A380" s="182" t="s">
        <v>112</v>
      </c>
      <c r="B380" s="183"/>
      <c r="C380" s="183"/>
      <c r="D380" s="183"/>
      <c r="E380" s="183"/>
      <c r="F380" s="183"/>
      <c r="G380" s="183"/>
      <c r="H380" s="184"/>
      <c r="I380" s="232"/>
      <c r="J380" s="195"/>
      <c r="K380" s="122">
        <f>K378-K376</f>
        <v>0</v>
      </c>
      <c r="L380" s="118" t="s">
        <v>67</v>
      </c>
    </row>
    <row r="381" spans="1:18" s="104" customFormat="1" ht="12.75" customHeight="1" x14ac:dyDescent="0.2">
      <c r="A381" s="182" t="s">
        <v>148</v>
      </c>
      <c r="B381" s="183"/>
      <c r="C381" s="183"/>
      <c r="D381" s="183"/>
      <c r="E381" s="183"/>
      <c r="F381" s="183"/>
      <c r="G381" s="183"/>
      <c r="H381" s="184"/>
      <c r="I381" s="232"/>
      <c r="J381" s="195"/>
      <c r="K381" s="122">
        <f>K379-K377</f>
        <v>0</v>
      </c>
      <c r="L381" s="118" t="s">
        <v>147</v>
      </c>
    </row>
    <row r="382" spans="1:18" s="104" customFormat="1" x14ac:dyDescent="0.2">
      <c r="A382" s="182" t="s">
        <v>149</v>
      </c>
      <c r="B382" s="183"/>
      <c r="C382" s="183"/>
      <c r="D382" s="183"/>
      <c r="E382" s="183"/>
      <c r="F382" s="183"/>
      <c r="G382" s="183"/>
      <c r="H382" s="184"/>
      <c r="I382" s="232"/>
      <c r="J382" s="195"/>
      <c r="K382" s="122">
        <f>IF(K374-K375=0,0,K380/(K374-K375)*100)</f>
        <v>0</v>
      </c>
      <c r="L382" s="118" t="s">
        <v>17</v>
      </c>
    </row>
    <row r="383" spans="1:18" s="104" customFormat="1" x14ac:dyDescent="0.2"/>
    <row r="384" spans="1:18" s="104" customFormat="1" x14ac:dyDescent="0.2">
      <c r="A384" s="124" t="s">
        <v>69</v>
      </c>
      <c r="H384" s="124" t="s">
        <v>111</v>
      </c>
    </row>
    <row r="385" spans="1:16" s="104" customFormat="1" ht="12.75" customHeight="1" x14ac:dyDescent="0.2">
      <c r="A385" s="53" t="str">
        <f>IF(M375=FALSE,"","Bitte Gründe für Sollstundenreduzierung eintragen")</f>
        <v/>
      </c>
    </row>
    <row r="386" spans="1:16" s="104" customFormat="1" x14ac:dyDescent="0.2">
      <c r="A386" s="415"/>
      <c r="B386" s="416"/>
      <c r="C386" s="416"/>
      <c r="D386" s="416"/>
      <c r="E386" s="416"/>
      <c r="F386" s="417"/>
      <c r="H386" s="415"/>
      <c r="I386" s="416"/>
      <c r="J386" s="416"/>
      <c r="K386" s="416"/>
      <c r="L386" s="416"/>
      <c r="M386" s="416"/>
      <c r="N386" s="416"/>
      <c r="O386" s="417"/>
    </row>
    <row r="387" spans="1:16" s="104" customFormat="1" x14ac:dyDescent="0.2">
      <c r="A387" s="418"/>
      <c r="B387" s="437"/>
      <c r="C387" s="437"/>
      <c r="D387" s="437"/>
      <c r="E387" s="437"/>
      <c r="F387" s="420"/>
      <c r="H387" s="418"/>
      <c r="I387" s="419"/>
      <c r="J387" s="419"/>
      <c r="K387" s="419"/>
      <c r="L387" s="419"/>
      <c r="M387" s="419"/>
      <c r="N387" s="419"/>
      <c r="O387" s="420"/>
    </row>
    <row r="388" spans="1:16" s="104" customFormat="1" x14ac:dyDescent="0.2">
      <c r="A388" s="418"/>
      <c r="B388" s="437"/>
      <c r="C388" s="437"/>
      <c r="D388" s="437"/>
      <c r="E388" s="437"/>
      <c r="F388" s="420"/>
      <c r="H388" s="418"/>
      <c r="I388" s="419"/>
      <c r="J388" s="419"/>
      <c r="K388" s="419"/>
      <c r="L388" s="419"/>
      <c r="M388" s="419"/>
      <c r="N388" s="419"/>
      <c r="O388" s="420"/>
    </row>
    <row r="389" spans="1:16" s="104" customFormat="1" x14ac:dyDescent="0.2">
      <c r="A389" s="418"/>
      <c r="B389" s="437"/>
      <c r="C389" s="437"/>
      <c r="D389" s="437"/>
      <c r="E389" s="437"/>
      <c r="F389" s="420"/>
      <c r="H389" s="418"/>
      <c r="I389" s="419"/>
      <c r="J389" s="419"/>
      <c r="K389" s="419"/>
      <c r="L389" s="419"/>
      <c r="M389" s="419"/>
      <c r="N389" s="419"/>
      <c r="O389" s="420"/>
    </row>
    <row r="390" spans="1:16" s="104" customFormat="1" x14ac:dyDescent="0.2">
      <c r="A390" s="418"/>
      <c r="B390" s="437"/>
      <c r="C390" s="437"/>
      <c r="D390" s="437"/>
      <c r="E390" s="437"/>
      <c r="F390" s="420"/>
      <c r="H390" s="418"/>
      <c r="I390" s="419"/>
      <c r="J390" s="419"/>
      <c r="K390" s="419"/>
      <c r="L390" s="419"/>
      <c r="M390" s="419"/>
      <c r="N390" s="419"/>
      <c r="O390" s="420"/>
    </row>
    <row r="391" spans="1:16" s="104" customFormat="1" x14ac:dyDescent="0.2">
      <c r="A391" s="418"/>
      <c r="B391" s="437"/>
      <c r="C391" s="437"/>
      <c r="D391" s="437"/>
      <c r="E391" s="437"/>
      <c r="F391" s="420"/>
      <c r="H391" s="418"/>
      <c r="I391" s="419"/>
      <c r="J391" s="419"/>
      <c r="K391" s="419"/>
      <c r="L391" s="419"/>
      <c r="M391" s="419"/>
      <c r="N391" s="419"/>
      <c r="O391" s="420"/>
    </row>
    <row r="392" spans="1:16" s="104" customFormat="1" x14ac:dyDescent="0.2">
      <c r="A392" s="418"/>
      <c r="B392" s="437"/>
      <c r="C392" s="437"/>
      <c r="D392" s="437"/>
      <c r="E392" s="437"/>
      <c r="F392" s="420"/>
      <c r="H392" s="418"/>
      <c r="I392" s="419"/>
      <c r="J392" s="419"/>
      <c r="K392" s="419"/>
      <c r="L392" s="419"/>
      <c r="M392" s="419"/>
      <c r="N392" s="419"/>
      <c r="O392" s="420"/>
    </row>
    <row r="393" spans="1:16" s="104" customFormat="1" x14ac:dyDescent="0.2">
      <c r="A393" s="418"/>
      <c r="B393" s="437"/>
      <c r="C393" s="437"/>
      <c r="D393" s="437"/>
      <c r="E393" s="437"/>
      <c r="F393" s="420"/>
      <c r="H393" s="418"/>
      <c r="I393" s="419"/>
      <c r="J393" s="419"/>
      <c r="K393" s="419"/>
      <c r="L393" s="419"/>
      <c r="M393" s="419"/>
      <c r="N393" s="419"/>
      <c r="O393" s="420"/>
    </row>
    <row r="394" spans="1:16" s="104" customFormat="1" x14ac:dyDescent="0.2">
      <c r="A394" s="418"/>
      <c r="B394" s="437"/>
      <c r="C394" s="437"/>
      <c r="D394" s="437"/>
      <c r="E394" s="437"/>
      <c r="F394" s="420"/>
      <c r="H394" s="418"/>
      <c r="I394" s="419"/>
      <c r="J394" s="419"/>
      <c r="K394" s="419"/>
      <c r="L394" s="419"/>
      <c r="M394" s="419"/>
      <c r="N394" s="419"/>
      <c r="O394" s="420"/>
    </row>
    <row r="395" spans="1:16" s="104" customFormat="1" x14ac:dyDescent="0.2">
      <c r="A395" s="418"/>
      <c r="B395" s="437"/>
      <c r="C395" s="437"/>
      <c r="D395" s="437"/>
      <c r="E395" s="437"/>
      <c r="F395" s="420"/>
      <c r="H395" s="418"/>
      <c r="I395" s="419"/>
      <c r="J395" s="419"/>
      <c r="K395" s="419"/>
      <c r="L395" s="419"/>
      <c r="M395" s="419"/>
      <c r="N395" s="419"/>
      <c r="O395" s="420"/>
    </row>
    <row r="396" spans="1:16" s="104" customFormat="1" x14ac:dyDescent="0.2">
      <c r="A396" s="418"/>
      <c r="B396" s="437"/>
      <c r="C396" s="437"/>
      <c r="D396" s="437"/>
      <c r="E396" s="437"/>
      <c r="F396" s="420"/>
      <c r="H396" s="418"/>
      <c r="I396" s="419"/>
      <c r="J396" s="419"/>
      <c r="K396" s="419"/>
      <c r="L396" s="419"/>
      <c r="M396" s="419"/>
      <c r="N396" s="419"/>
      <c r="O396" s="420"/>
    </row>
    <row r="397" spans="1:16" s="104" customFormat="1" x14ac:dyDescent="0.2">
      <c r="A397" s="418"/>
      <c r="B397" s="437"/>
      <c r="C397" s="437"/>
      <c r="D397" s="437"/>
      <c r="E397" s="437"/>
      <c r="F397" s="420"/>
      <c r="H397" s="418"/>
      <c r="I397" s="419"/>
      <c r="J397" s="419"/>
      <c r="K397" s="419"/>
      <c r="L397" s="419"/>
      <c r="M397" s="419"/>
      <c r="N397" s="419"/>
      <c r="O397" s="420"/>
    </row>
    <row r="398" spans="1:16" s="104" customFormat="1" x14ac:dyDescent="0.2">
      <c r="A398" s="421"/>
      <c r="B398" s="422"/>
      <c r="C398" s="422"/>
      <c r="D398" s="422"/>
      <c r="E398" s="422"/>
      <c r="F398" s="423"/>
      <c r="H398" s="421"/>
      <c r="I398" s="422"/>
      <c r="J398" s="422"/>
      <c r="K398" s="422"/>
      <c r="L398" s="422"/>
      <c r="M398" s="422"/>
      <c r="N398" s="422"/>
      <c r="O398" s="423"/>
    </row>
    <row r="399" spans="1:16" s="104" customFormat="1" x14ac:dyDescent="0.2">
      <c r="N399" s="23"/>
      <c r="O399" s="23"/>
      <c r="P399" s="23"/>
    </row>
    <row r="400" spans="1:16" s="104" customFormat="1" x14ac:dyDescent="0.2">
      <c r="N400" s="23"/>
      <c r="O400" s="23"/>
      <c r="P400" s="23"/>
    </row>
    <row r="401" spans="1:18" s="104" customFormat="1" x14ac:dyDescent="0.2">
      <c r="N401" s="23"/>
      <c r="O401" s="23"/>
      <c r="P401" s="23"/>
    </row>
    <row r="402" spans="1:18" s="104" customFormat="1" x14ac:dyDescent="0.2">
      <c r="N402" s="23"/>
      <c r="O402" s="23"/>
      <c r="P402" s="23"/>
    </row>
    <row r="403" spans="1:18" s="104" customFormat="1" x14ac:dyDescent="0.2">
      <c r="N403" s="23"/>
      <c r="O403" s="23"/>
      <c r="P403" s="23"/>
    </row>
    <row r="404" spans="1:18" x14ac:dyDescent="0.2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Q404" s="104"/>
      <c r="R404" s="104"/>
    </row>
  </sheetData>
  <sheetProtection sheet="1" objects="1" scenarios="1"/>
  <mergeCells count="570">
    <mergeCell ref="F195:F196"/>
    <mergeCell ref="A152:D152"/>
    <mergeCell ref="H386:O398"/>
    <mergeCell ref="N194:O194"/>
    <mergeCell ref="N195:N196"/>
    <mergeCell ref="O195:O196"/>
    <mergeCell ref="A275:F275"/>
    <mergeCell ref="A354:J354"/>
    <mergeCell ref="A356:J356"/>
    <mergeCell ref="A358:J358"/>
    <mergeCell ref="L195:M195"/>
    <mergeCell ref="H194:M194"/>
    <mergeCell ref="H195:I195"/>
    <mergeCell ref="A202:D202"/>
    <mergeCell ref="A200:D200"/>
    <mergeCell ref="A201:D201"/>
    <mergeCell ref="A197:D197"/>
    <mergeCell ref="G195:G196"/>
    <mergeCell ref="A199:D199"/>
    <mergeCell ref="A194:D196"/>
    <mergeCell ref="A386:F398"/>
    <mergeCell ref="A320:D320"/>
    <mergeCell ref="A319:D319"/>
    <mergeCell ref="A317:D317"/>
    <mergeCell ref="E195:E196"/>
    <mergeCell ref="A91:D91"/>
    <mergeCell ref="N136:O136"/>
    <mergeCell ref="N137:N138"/>
    <mergeCell ref="O137:O138"/>
    <mergeCell ref="A182:O182"/>
    <mergeCell ref="A173:O173"/>
    <mergeCell ref="N170:O170"/>
    <mergeCell ref="N171:N172"/>
    <mergeCell ref="O171:O172"/>
    <mergeCell ref="H171:I171"/>
    <mergeCell ref="L171:M171"/>
    <mergeCell ref="H170:M170"/>
    <mergeCell ref="A164:D164"/>
    <mergeCell ref="A170:D172"/>
    <mergeCell ref="E171:E172"/>
    <mergeCell ref="F171:F172"/>
    <mergeCell ref="G171:G172"/>
    <mergeCell ref="J171:K171"/>
    <mergeCell ref="A179:D179"/>
    <mergeCell ref="A161:D161"/>
    <mergeCell ref="A162:D162"/>
    <mergeCell ref="A180:D180"/>
    <mergeCell ref="A151:D151"/>
    <mergeCell ref="I113:L113"/>
    <mergeCell ref="I63:L63"/>
    <mergeCell ref="I64:L64"/>
    <mergeCell ref="I65:L65"/>
    <mergeCell ref="I66:L66"/>
    <mergeCell ref="I67:L67"/>
    <mergeCell ref="I68:L68"/>
    <mergeCell ref="A87:D87"/>
    <mergeCell ref="A88:D88"/>
    <mergeCell ref="A106:D106"/>
    <mergeCell ref="I69:L69"/>
    <mergeCell ref="A90:D90"/>
    <mergeCell ref="A96:D96"/>
    <mergeCell ref="I98:L98"/>
    <mergeCell ref="I99:L99"/>
    <mergeCell ref="I101:L101"/>
    <mergeCell ref="I100:L100"/>
    <mergeCell ref="I95:L95"/>
    <mergeCell ref="I93:L93"/>
    <mergeCell ref="I96:L96"/>
    <mergeCell ref="I97:L97"/>
    <mergeCell ref="I81:L81"/>
    <mergeCell ref="I82:L82"/>
    <mergeCell ref="I83:L83"/>
    <mergeCell ref="L352:M352"/>
    <mergeCell ref="I119:L119"/>
    <mergeCell ref="I114:L114"/>
    <mergeCell ref="I112:L112"/>
    <mergeCell ref="A92:D92"/>
    <mergeCell ref="I111:L111"/>
    <mergeCell ref="I102:L102"/>
    <mergeCell ref="A99:D99"/>
    <mergeCell ref="I106:L106"/>
    <mergeCell ref="I108:L108"/>
    <mergeCell ref="I109:L109"/>
    <mergeCell ref="I110:L110"/>
    <mergeCell ref="A107:D107"/>
    <mergeCell ref="A110:D110"/>
    <mergeCell ref="I107:L107"/>
    <mergeCell ref="A97:D97"/>
    <mergeCell ref="A98:D98"/>
    <mergeCell ref="A116:D116"/>
    <mergeCell ref="A114:D114"/>
    <mergeCell ref="A111:D111"/>
    <mergeCell ref="A108:D108"/>
    <mergeCell ref="A115:D115"/>
    <mergeCell ref="A117:D117"/>
    <mergeCell ref="K351:M351"/>
    <mergeCell ref="L353:M353"/>
    <mergeCell ref="I380:J380"/>
    <mergeCell ref="I381:J381"/>
    <mergeCell ref="I378:J378"/>
    <mergeCell ref="I379:J379"/>
    <mergeCell ref="I382:J382"/>
    <mergeCell ref="I276:M276"/>
    <mergeCell ref="I277:M277"/>
    <mergeCell ref="I279:M279"/>
    <mergeCell ref="I286:M286"/>
    <mergeCell ref="I287:M287"/>
    <mergeCell ref="I297:M297"/>
    <mergeCell ref="I280:M280"/>
    <mergeCell ref="L361:M361"/>
    <mergeCell ref="I326:M326"/>
    <mergeCell ref="I327:M327"/>
    <mergeCell ref="I328:M328"/>
    <mergeCell ref="I324:M324"/>
    <mergeCell ref="I325:M325"/>
    <mergeCell ref="I323:M323"/>
    <mergeCell ref="L360:M360"/>
    <mergeCell ref="L359:M359"/>
    <mergeCell ref="I351:I352"/>
    <mergeCell ref="I288:M288"/>
    <mergeCell ref="A155:D155"/>
    <mergeCell ref="A186:D186"/>
    <mergeCell ref="A187:D187"/>
    <mergeCell ref="A190:D190"/>
    <mergeCell ref="A188:D188"/>
    <mergeCell ref="A189:D189"/>
    <mergeCell ref="L354:M354"/>
    <mergeCell ref="A361:J361"/>
    <mergeCell ref="A279:D279"/>
    <mergeCell ref="A298:D298"/>
    <mergeCell ref="A299:D299"/>
    <mergeCell ref="A289:D289"/>
    <mergeCell ref="I281:M281"/>
    <mergeCell ref="A288:D288"/>
    <mergeCell ref="A287:D287"/>
    <mergeCell ref="I291:M291"/>
    <mergeCell ref="I289:M289"/>
    <mergeCell ref="I290:M290"/>
    <mergeCell ref="I285:M285"/>
    <mergeCell ref="A292:D292"/>
    <mergeCell ref="I314:M314"/>
    <mergeCell ref="I306:M306"/>
    <mergeCell ref="I307:M307"/>
    <mergeCell ref="I208:M208"/>
    <mergeCell ref="I89:L89"/>
    <mergeCell ref="I91:L91"/>
    <mergeCell ref="I85:L85"/>
    <mergeCell ref="I86:L86"/>
    <mergeCell ref="I88:L88"/>
    <mergeCell ref="I90:L90"/>
    <mergeCell ref="A146:D146"/>
    <mergeCell ref="A149:D149"/>
    <mergeCell ref="A150:D150"/>
    <mergeCell ref="A140:D140"/>
    <mergeCell ref="A141:D141"/>
    <mergeCell ref="A136:D138"/>
    <mergeCell ref="A147:D147"/>
    <mergeCell ref="A145:D145"/>
    <mergeCell ref="A85:D85"/>
    <mergeCell ref="A86:D86"/>
    <mergeCell ref="H137:I137"/>
    <mergeCell ref="H136:M136"/>
    <mergeCell ref="L137:M137"/>
    <mergeCell ref="E137:E138"/>
    <mergeCell ref="F137:F138"/>
    <mergeCell ref="G137:G138"/>
    <mergeCell ref="I118:L118"/>
    <mergeCell ref="A118:D118"/>
    <mergeCell ref="I117:L117"/>
    <mergeCell ref="I123:L123"/>
    <mergeCell ref="I124:L124"/>
    <mergeCell ref="I125:L125"/>
    <mergeCell ref="I126:L126"/>
    <mergeCell ref="A124:D124"/>
    <mergeCell ref="A125:D125"/>
    <mergeCell ref="A142:D142"/>
    <mergeCell ref="A143:D143"/>
    <mergeCell ref="A129:D129"/>
    <mergeCell ref="A139:D139"/>
    <mergeCell ref="A144:D144"/>
    <mergeCell ref="J137:K137"/>
    <mergeCell ref="A109:D109"/>
    <mergeCell ref="A249:D249"/>
    <mergeCell ref="A250:D250"/>
    <mergeCell ref="A112:D112"/>
    <mergeCell ref="A228:D228"/>
    <mergeCell ref="A229:D229"/>
    <mergeCell ref="A230:D230"/>
    <mergeCell ref="A214:D214"/>
    <mergeCell ref="A218:D218"/>
    <mergeCell ref="A211:D211"/>
    <mergeCell ref="A153:D153"/>
    <mergeCell ref="A157:D157"/>
    <mergeCell ref="A126:D126"/>
    <mergeCell ref="A127:D127"/>
    <mergeCell ref="A128:D128"/>
    <mergeCell ref="A123:D123"/>
    <mergeCell ref="A156:D156"/>
    <mergeCell ref="A166:D166"/>
    <mergeCell ref="A148:D148"/>
    <mergeCell ref="A163:D163"/>
    <mergeCell ref="A198:D198"/>
    <mergeCell ref="A167:D167"/>
    <mergeCell ref="K191:M191"/>
    <mergeCell ref="I250:M250"/>
    <mergeCell ref="I228:M228"/>
    <mergeCell ref="I226:M226"/>
    <mergeCell ref="I223:M223"/>
    <mergeCell ref="I216:N216"/>
    <mergeCell ref="I217:N217"/>
    <mergeCell ref="I218:N218"/>
    <mergeCell ref="I219:N219"/>
    <mergeCell ref="A252:D252"/>
    <mergeCell ref="A251:D251"/>
    <mergeCell ref="A237:D237"/>
    <mergeCell ref="A235:D235"/>
    <mergeCell ref="A236:D236"/>
    <mergeCell ref="A233:D233"/>
    <mergeCell ref="A223:D223"/>
    <mergeCell ref="A224:D224"/>
    <mergeCell ref="A215:D215"/>
    <mergeCell ref="A216:D216"/>
    <mergeCell ref="A217:D217"/>
    <mergeCell ref="A246:D246"/>
    <mergeCell ref="A222:D222"/>
    <mergeCell ref="A234:D234"/>
    <mergeCell ref="A256:D256"/>
    <mergeCell ref="A130:D130"/>
    <mergeCell ref="A131:D131"/>
    <mergeCell ref="I224:M224"/>
    <mergeCell ref="A208:D208"/>
    <mergeCell ref="A219:D219"/>
    <mergeCell ref="I222:M222"/>
    <mergeCell ref="I209:M209"/>
    <mergeCell ref="A247:D247"/>
    <mergeCell ref="A245:D245"/>
    <mergeCell ref="A244:D244"/>
    <mergeCell ref="A243:D243"/>
    <mergeCell ref="I227:M227"/>
    <mergeCell ref="I229:M229"/>
    <mergeCell ref="I225:M225"/>
    <mergeCell ref="A225:D225"/>
    <mergeCell ref="A226:D226"/>
    <mergeCell ref="I233:M233"/>
    <mergeCell ref="I247:M247"/>
    <mergeCell ref="I251:M251"/>
    <mergeCell ref="A158:D158"/>
    <mergeCell ref="A209:D209"/>
    <mergeCell ref="A253:D253"/>
    <mergeCell ref="A238:D238"/>
    <mergeCell ref="O37:P37"/>
    <mergeCell ref="G15:P15"/>
    <mergeCell ref="B21:F21"/>
    <mergeCell ref="M37:N37"/>
    <mergeCell ref="H28:N28"/>
    <mergeCell ref="A37:J37"/>
    <mergeCell ref="B26:F26"/>
    <mergeCell ref="B25:F25"/>
    <mergeCell ref="K44:L44"/>
    <mergeCell ref="B23:F23"/>
    <mergeCell ref="O42:P42"/>
    <mergeCell ref="K43:L43"/>
    <mergeCell ref="K42:L42"/>
    <mergeCell ref="O28:P28"/>
    <mergeCell ref="O30:P30"/>
    <mergeCell ref="O32:P32"/>
    <mergeCell ref="O22:P22"/>
    <mergeCell ref="H22:N22"/>
    <mergeCell ref="O25:P25"/>
    <mergeCell ref="O26:P26"/>
    <mergeCell ref="H23:N23"/>
    <mergeCell ref="H24:N24"/>
    <mergeCell ref="O23:P23"/>
    <mergeCell ref="O24:P24"/>
    <mergeCell ref="A56:F56"/>
    <mergeCell ref="M44:N44"/>
    <mergeCell ref="A44:J44"/>
    <mergeCell ref="O44:P44"/>
    <mergeCell ref="A61:A62"/>
    <mergeCell ref="A42:J42"/>
    <mergeCell ref="A38:J38"/>
    <mergeCell ref="A47:J47"/>
    <mergeCell ref="A51:F51"/>
    <mergeCell ref="A52:F52"/>
    <mergeCell ref="A54:F54"/>
    <mergeCell ref="A57:F57"/>
    <mergeCell ref="A55:F55"/>
    <mergeCell ref="I60:L60"/>
    <mergeCell ref="I61:L61"/>
    <mergeCell ref="I62:L62"/>
    <mergeCell ref="B61:G61"/>
    <mergeCell ref="I253:M253"/>
    <mergeCell ref="I245:M245"/>
    <mergeCell ref="O39:P39"/>
    <mergeCell ref="O38:P38"/>
    <mergeCell ref="I244:M244"/>
    <mergeCell ref="I249:M249"/>
    <mergeCell ref="I246:M246"/>
    <mergeCell ref="I115:L115"/>
    <mergeCell ref="I116:L116"/>
    <mergeCell ref="M42:N42"/>
    <mergeCell ref="I94:L94"/>
    <mergeCell ref="O43:P43"/>
    <mergeCell ref="A43:J43"/>
    <mergeCell ref="I92:L92"/>
    <mergeCell ref="A213:D213"/>
    <mergeCell ref="I213:M213"/>
    <mergeCell ref="I211:M211"/>
    <mergeCell ref="M43:N43"/>
    <mergeCell ref="A53:F53"/>
    <mergeCell ref="O41:P41"/>
    <mergeCell ref="O40:P40"/>
    <mergeCell ref="A41:J41"/>
    <mergeCell ref="K41:L41"/>
    <mergeCell ref="A40:J40"/>
    <mergeCell ref="H27:N27"/>
    <mergeCell ref="H31:N31"/>
    <mergeCell ref="H32:N32"/>
    <mergeCell ref="K37:L37"/>
    <mergeCell ref="M40:N40"/>
    <mergeCell ref="K39:L39"/>
    <mergeCell ref="H29:N29"/>
    <mergeCell ref="A39:J39"/>
    <mergeCell ref="M38:N38"/>
    <mergeCell ref="O31:P31"/>
    <mergeCell ref="K38:L38"/>
    <mergeCell ref="O29:P29"/>
    <mergeCell ref="O27:P27"/>
    <mergeCell ref="A2:P2"/>
    <mergeCell ref="O21:P21"/>
    <mergeCell ref="N17:P17"/>
    <mergeCell ref="G16:P16"/>
    <mergeCell ref="G17:H17"/>
    <mergeCell ref="A15:F15"/>
    <mergeCell ref="G10:P10"/>
    <mergeCell ref="A16:F16"/>
    <mergeCell ref="A6:F6"/>
    <mergeCell ref="G12:P12"/>
    <mergeCell ref="L17:M17"/>
    <mergeCell ref="A11:F11"/>
    <mergeCell ref="A12:F12"/>
    <mergeCell ref="A13:F13"/>
    <mergeCell ref="G6:P6"/>
    <mergeCell ref="A17:F17"/>
    <mergeCell ref="G7:P7"/>
    <mergeCell ref="G8:P8"/>
    <mergeCell ref="G9:P9"/>
    <mergeCell ref="G11:P11"/>
    <mergeCell ref="G14:P14"/>
    <mergeCell ref="A7:F7"/>
    <mergeCell ref="A8:F8"/>
    <mergeCell ref="A9:F9"/>
    <mergeCell ref="A14:F14"/>
    <mergeCell ref="A89:D89"/>
    <mergeCell ref="A46:J46"/>
    <mergeCell ref="B22:F22"/>
    <mergeCell ref="I87:L87"/>
    <mergeCell ref="H30:N30"/>
    <mergeCell ref="A10:F10"/>
    <mergeCell ref="I78:L78"/>
    <mergeCell ref="I79:L79"/>
    <mergeCell ref="I80:L80"/>
    <mergeCell ref="I74:L74"/>
    <mergeCell ref="I75:L75"/>
    <mergeCell ref="I76:L76"/>
    <mergeCell ref="I77:L77"/>
    <mergeCell ref="I84:L84"/>
    <mergeCell ref="M41:N41"/>
    <mergeCell ref="H25:N25"/>
    <mergeCell ref="H26:N26"/>
    <mergeCell ref="M39:N39"/>
    <mergeCell ref="K40:L40"/>
    <mergeCell ref="H21:N21"/>
    <mergeCell ref="B24:F24"/>
    <mergeCell ref="G13:P13"/>
    <mergeCell ref="I17:K17"/>
    <mergeCell ref="A277:D277"/>
    <mergeCell ref="A276:D276"/>
    <mergeCell ref="A271:D271"/>
    <mergeCell ref="A270:D270"/>
    <mergeCell ref="A263:D263"/>
    <mergeCell ref="A264:D264"/>
    <mergeCell ref="A268:D268"/>
    <mergeCell ref="I274:M274"/>
    <mergeCell ref="A274:D274"/>
    <mergeCell ref="I271:M271"/>
    <mergeCell ref="A100:D100"/>
    <mergeCell ref="I127:L127"/>
    <mergeCell ref="I130:L130"/>
    <mergeCell ref="I128:L128"/>
    <mergeCell ref="I129:L129"/>
    <mergeCell ref="I131:L131"/>
    <mergeCell ref="I269:M269"/>
    <mergeCell ref="A267:D267"/>
    <mergeCell ref="A258:D258"/>
    <mergeCell ref="A260:D260"/>
    <mergeCell ref="A159:D159"/>
    <mergeCell ref="A160:D160"/>
    <mergeCell ref="A154:D154"/>
    <mergeCell ref="A113:D113"/>
    <mergeCell ref="I215:N215"/>
    <mergeCell ref="I248:M248"/>
    <mergeCell ref="I230:M230"/>
    <mergeCell ref="I243:M243"/>
    <mergeCell ref="I231:M231"/>
    <mergeCell ref="I232:M232"/>
    <mergeCell ref="A212:D212"/>
    <mergeCell ref="A210:D210"/>
    <mergeCell ref="I212:M212"/>
    <mergeCell ref="I210:M210"/>
    <mergeCell ref="A165:D165"/>
    <mergeCell ref="A191:D191"/>
    <mergeCell ref="A227:D227"/>
    <mergeCell ref="A248:D248"/>
    <mergeCell ref="J195:K195"/>
    <mergeCell ref="K201:M201"/>
    <mergeCell ref="K202:M202"/>
    <mergeCell ref="K166:M166"/>
    <mergeCell ref="K167:M167"/>
    <mergeCell ref="K190:M190"/>
    <mergeCell ref="A286:D286"/>
    <mergeCell ref="A261:D261"/>
    <mergeCell ref="I258:M258"/>
    <mergeCell ref="A257:D257"/>
    <mergeCell ref="I257:M257"/>
    <mergeCell ref="I265:M265"/>
    <mergeCell ref="I252:M252"/>
    <mergeCell ref="A254:D254"/>
    <mergeCell ref="I254:M254"/>
    <mergeCell ref="A278:D278"/>
    <mergeCell ref="I261:M261"/>
    <mergeCell ref="I262:M262"/>
    <mergeCell ref="I264:M264"/>
    <mergeCell ref="I266:M266"/>
    <mergeCell ref="I267:M267"/>
    <mergeCell ref="I268:M268"/>
    <mergeCell ref="I255:M255"/>
    <mergeCell ref="A255:D255"/>
    <mergeCell ref="I260:M260"/>
    <mergeCell ref="A262:D262"/>
    <mergeCell ref="A265:D265"/>
    <mergeCell ref="A266:D266"/>
    <mergeCell ref="I275:O275"/>
    <mergeCell ref="I278:M278"/>
    <mergeCell ref="L358:M358"/>
    <mergeCell ref="L356:M356"/>
    <mergeCell ref="A183:D183"/>
    <mergeCell ref="A184:D184"/>
    <mergeCell ref="A185:D185"/>
    <mergeCell ref="A344:D344"/>
    <mergeCell ref="A345:D345"/>
    <mergeCell ref="A346:D346"/>
    <mergeCell ref="A338:D338"/>
    <mergeCell ref="A339:D339"/>
    <mergeCell ref="J351:J352"/>
    <mergeCell ref="A311:D311"/>
    <mergeCell ref="K331:L331"/>
    <mergeCell ref="M331:N331"/>
    <mergeCell ref="A347:D347"/>
    <mergeCell ref="E331:F331"/>
    <mergeCell ref="I331:J331"/>
    <mergeCell ref="A331:D332"/>
    <mergeCell ref="A341:D341"/>
    <mergeCell ref="A342:D342"/>
    <mergeCell ref="A343:D343"/>
    <mergeCell ref="A335:D335"/>
    <mergeCell ref="A336:D336"/>
    <mergeCell ref="A337:D337"/>
    <mergeCell ref="A355:H355"/>
    <mergeCell ref="I315:M315"/>
    <mergeCell ref="I316:M316"/>
    <mergeCell ref="L357:M357"/>
    <mergeCell ref="A357:H357"/>
    <mergeCell ref="A353:J353"/>
    <mergeCell ref="A333:D333"/>
    <mergeCell ref="A334:D334"/>
    <mergeCell ref="I292:M292"/>
    <mergeCell ref="I293:M293"/>
    <mergeCell ref="I294:M294"/>
    <mergeCell ref="I295:M295"/>
    <mergeCell ref="I301:M301"/>
    <mergeCell ref="A300:D300"/>
    <mergeCell ref="I319:M319"/>
    <mergeCell ref="I317:M317"/>
    <mergeCell ref="I318:M318"/>
    <mergeCell ref="I302:M302"/>
    <mergeCell ref="A305:D305"/>
    <mergeCell ref="A301:D301"/>
    <mergeCell ref="I296:M296"/>
    <mergeCell ref="I303:M303"/>
    <mergeCell ref="I304:M304"/>
    <mergeCell ref="A302:D302"/>
    <mergeCell ref="I377:J377"/>
    <mergeCell ref="I372:J372"/>
    <mergeCell ref="I374:J374"/>
    <mergeCell ref="I375:J375"/>
    <mergeCell ref="I376:J376"/>
    <mergeCell ref="L365:M365"/>
    <mergeCell ref="L366:M366"/>
    <mergeCell ref="L364:M364"/>
    <mergeCell ref="A364:J364"/>
    <mergeCell ref="A367:J367"/>
    <mergeCell ref="A365:H365"/>
    <mergeCell ref="A366:J366"/>
    <mergeCell ref="A375:H375"/>
    <mergeCell ref="A376:H376"/>
    <mergeCell ref="L362:M362"/>
    <mergeCell ref="L363:M363"/>
    <mergeCell ref="A316:D316"/>
    <mergeCell ref="A174:D174"/>
    <mergeCell ref="A175:D175"/>
    <mergeCell ref="A176:D176"/>
    <mergeCell ref="L355:M355"/>
    <mergeCell ref="E136:G136"/>
    <mergeCell ref="E170:G170"/>
    <mergeCell ref="A177:D177"/>
    <mergeCell ref="A178:D178"/>
    <mergeCell ref="A181:D181"/>
    <mergeCell ref="A306:D306"/>
    <mergeCell ref="A307:D307"/>
    <mergeCell ref="A308:D308"/>
    <mergeCell ref="A309:D309"/>
    <mergeCell ref="E194:G194"/>
    <mergeCell ref="A285:D285"/>
    <mergeCell ref="A231:D231"/>
    <mergeCell ref="A232:D232"/>
    <mergeCell ref="I263:M263"/>
    <mergeCell ref="I256:M256"/>
    <mergeCell ref="I270:M270"/>
    <mergeCell ref="A269:D269"/>
    <mergeCell ref="I312:M312"/>
    <mergeCell ref="I313:M313"/>
    <mergeCell ref="I298:M298"/>
    <mergeCell ref="I299:M299"/>
    <mergeCell ref="I300:M300"/>
    <mergeCell ref="A310:D310"/>
    <mergeCell ref="A293:D293"/>
    <mergeCell ref="A294:D294"/>
    <mergeCell ref="A295:D295"/>
    <mergeCell ref="A296:D296"/>
    <mergeCell ref="A297:D297"/>
    <mergeCell ref="I309:M309"/>
    <mergeCell ref="I305:M305"/>
    <mergeCell ref="I310:M310"/>
    <mergeCell ref="I311:M311"/>
    <mergeCell ref="I308:M308"/>
    <mergeCell ref="A1:J1"/>
    <mergeCell ref="K1:N1"/>
    <mergeCell ref="A380:H380"/>
    <mergeCell ref="A381:H381"/>
    <mergeCell ref="A382:H382"/>
    <mergeCell ref="G331:H331"/>
    <mergeCell ref="A351:H352"/>
    <mergeCell ref="A359:H359"/>
    <mergeCell ref="A377:H377"/>
    <mergeCell ref="A378:H378"/>
    <mergeCell ref="A379:H379"/>
    <mergeCell ref="A372:H372"/>
    <mergeCell ref="A374:H374"/>
    <mergeCell ref="A360:H360"/>
    <mergeCell ref="A362:H362"/>
    <mergeCell ref="A363:H363"/>
    <mergeCell ref="A373:E373"/>
    <mergeCell ref="A340:D340"/>
    <mergeCell ref="I320:M320"/>
    <mergeCell ref="I321:M321"/>
    <mergeCell ref="I322:M322"/>
    <mergeCell ref="A321:D321"/>
    <mergeCell ref="A315:D315"/>
    <mergeCell ref="A318:D318"/>
  </mergeCells>
  <phoneticPr fontId="0" type="noConversion"/>
  <conditionalFormatting sqref="K380:K381">
    <cfRule type="cellIs" dxfId="1" priority="5" stopIfTrue="1" operator="lessThan">
      <formula>0</formula>
    </cfRule>
  </conditionalFormatting>
  <conditionalFormatting sqref="K382">
    <cfRule type="cellIs" dxfId="0" priority="6" stopIfTrue="1" operator="lessThan">
      <formula>0</formula>
    </cfRule>
  </conditionalFormatting>
  <pageMargins left="0.39370078740157483" right="0.19685039370078741" top="0.39370078740157483" bottom="0.19685039370078741" header="0.19685039370078741" footer="0"/>
  <pageSetup paperSize="9" scale="80" orientation="landscape" r:id="rId1"/>
  <headerFooter alignWithMargins="0"/>
  <rowBreaks count="8" manualBreakCount="8">
    <brk id="47" max="16383" man="1"/>
    <brk id="132" max="16383" man="1"/>
    <brk id="168" max="16383" man="1"/>
    <brk id="204" max="16383" man="1"/>
    <brk id="239" max="16383" man="1"/>
    <brk id="282" max="18" man="1"/>
    <brk id="329" max="18" man="1"/>
    <brk id="383" max="18" man="1"/>
  </rowBreaks>
  <drawing r:id="rId2"/>
  <legacyDrawing r:id="rId3"/>
  <controls>
    <mc:AlternateContent xmlns:mc="http://schemas.openxmlformats.org/markup-compatibility/2006">
      <mc:Choice Requires="x14">
        <control shapeId="4187" r:id="rId4" name="ComboBox1">
          <controlPr autoLine="0" linkedCell="O1" listFillRange="$Q$1:$R$8" r:id="rId5">
            <anchor moveWithCells="1">
              <from>
                <xdr:col>14</xdr:col>
                <xdr:colOff>0</xdr:colOff>
                <xdr:row>0</xdr:row>
                <xdr:rowOff>9525</xdr:rowOff>
              </from>
              <to>
                <xdr:col>16</xdr:col>
                <xdr:colOff>28575</xdr:colOff>
                <xdr:row>1</xdr:row>
                <xdr:rowOff>0</xdr:rowOff>
              </to>
            </anchor>
          </controlPr>
        </control>
      </mc:Choice>
      <mc:Fallback>
        <control shapeId="4187" r:id="rId4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Sucht 2021</vt:lpstr>
      <vt:lpstr>'Formular Sucht 2021'!Druckbereich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strobl</dc:creator>
  <cp:lastModifiedBy>Michaela Spiller</cp:lastModifiedBy>
  <cp:lastPrinted>2007-10-03T15:01:29Z</cp:lastPrinted>
  <dcterms:created xsi:type="dcterms:W3CDTF">2006-09-05T15:05:43Z</dcterms:created>
  <dcterms:modified xsi:type="dcterms:W3CDTF">2021-12-21T08:19:22Z</dcterms:modified>
</cp:coreProperties>
</file>